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embeddings/oleObject1.bin" ContentType="application/vnd.openxmlformats-officedocument.oleObject"/>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defaultThemeVersion="124226"/>
  <bookViews>
    <workbookView xWindow="120" yWindow="120" windowWidth="19035" windowHeight="8445"/>
  </bookViews>
  <sheets>
    <sheet name="Inputs &amp; Results" sheetId="1" r:id="rId1"/>
    <sheet name="Calculations" sheetId="2" r:id="rId2"/>
    <sheet name="Instructions for Use" sheetId="3" r:id="rId3"/>
    <sheet name="Data info for sloped wall " sheetId="4" r:id="rId4"/>
  </sheets>
  <definedNames>
    <definedName name="Depth">Calculations!$B$8:$B$208</definedName>
    <definedName name="L">Calculations!$B$3</definedName>
    <definedName name="Length">Calculations!$D$8:$D$208</definedName>
    <definedName name="S">Calculations!$B$5</definedName>
    <definedName name="Volume__ft3">Calculations!$E$8:$E$208</definedName>
    <definedName name="W">Calculations!$B$2</definedName>
    <definedName name="Width">Calculations!$C$8:$C$208</definedName>
  </definedNames>
  <calcPr calcId="145621"/>
</workbook>
</file>

<file path=xl/calcChain.xml><?xml version="1.0" encoding="utf-8"?>
<calcChain xmlns="http://schemas.openxmlformats.org/spreadsheetml/2006/main">
  <c r="J48" i="1" l="1"/>
  <c r="J44" i="1"/>
  <c r="J47" i="1"/>
  <c r="J46" i="1"/>
  <c r="E41" i="1"/>
  <c r="F76" i="1"/>
  <c r="E71" i="1"/>
  <c r="H76" i="1"/>
  <c r="F74" i="1"/>
  <c r="C92" i="1"/>
  <c r="E92" i="1"/>
  <c r="F60" i="1"/>
  <c r="G89" i="1" s="1"/>
  <c r="J45" i="1"/>
  <c r="E38" i="1"/>
  <c r="H103" i="1"/>
  <c r="B103" i="1"/>
  <c r="H69" i="1"/>
  <c r="C69" i="1"/>
  <c r="I38" i="1"/>
  <c r="I37" i="1"/>
  <c r="B5" i="2"/>
  <c r="B4" i="2"/>
  <c r="B8" i="2" s="1"/>
  <c r="B3" i="2"/>
  <c r="B2" i="2"/>
  <c r="G98" i="1"/>
  <c r="A9" i="2"/>
  <c r="A10" i="2" s="1"/>
  <c r="E45" i="1" l="1"/>
  <c r="F65" i="1"/>
  <c r="D89" i="1" s="1"/>
  <c r="J208" i="2"/>
  <c r="A11" i="2"/>
  <c r="C9" i="2"/>
  <c r="D10" i="2"/>
  <c r="B9" i="2"/>
  <c r="J207" i="2" s="1"/>
  <c r="C10" i="2"/>
  <c r="D8" i="2"/>
  <c r="D9" i="2"/>
  <c r="C8" i="2"/>
  <c r="C11" i="2"/>
  <c r="B10" i="2"/>
  <c r="J206" i="2" s="1"/>
  <c r="B11" i="2" l="1"/>
  <c r="J205" i="2" s="1"/>
  <c r="D11" i="2"/>
  <c r="A12" i="2"/>
  <c r="E8" i="2"/>
  <c r="K208" i="2" s="1"/>
  <c r="E9" i="2"/>
  <c r="K207" i="2" s="1"/>
  <c r="E11" i="2"/>
  <c r="K205" i="2" s="1"/>
  <c r="E10" i="2"/>
  <c r="K206" i="2" s="1"/>
  <c r="A13" i="2" l="1"/>
  <c r="D12" i="2"/>
  <c r="C12" i="2"/>
  <c r="B12" i="2"/>
  <c r="J204" i="2" s="1"/>
  <c r="F10" i="2"/>
  <c r="F11" i="2"/>
  <c r="F9" i="2"/>
  <c r="F8" i="2"/>
  <c r="A14" i="2" l="1"/>
  <c r="B13" i="2"/>
  <c r="J203" i="2" s="1"/>
  <c r="C13" i="2"/>
  <c r="D13" i="2"/>
  <c r="E12" i="2"/>
  <c r="K204" i="2" s="1"/>
  <c r="A15" i="2" l="1"/>
  <c r="B14" i="2"/>
  <c r="J202" i="2" s="1"/>
  <c r="D14" i="2"/>
  <c r="C14" i="2"/>
  <c r="E13" i="2"/>
  <c r="K203" i="2" s="1"/>
  <c r="F12" i="2"/>
  <c r="A16" i="2" l="1"/>
  <c r="C15" i="2"/>
  <c r="D15" i="2"/>
  <c r="B15" i="2"/>
  <c r="J201" i="2" s="1"/>
  <c r="E14" i="2"/>
  <c r="K202" i="2" s="1"/>
  <c r="F13" i="2"/>
  <c r="E15" i="2" l="1"/>
  <c r="K201" i="2" s="1"/>
  <c r="A17" i="2"/>
  <c r="B16" i="2"/>
  <c r="J200" i="2" s="1"/>
  <c r="C16" i="2"/>
  <c r="D16" i="2"/>
  <c r="F14" i="2"/>
  <c r="F15" i="2" l="1"/>
  <c r="E16" i="2"/>
  <c r="K200" i="2" s="1"/>
  <c r="A18" i="2"/>
  <c r="B17" i="2"/>
  <c r="J199" i="2" s="1"/>
  <c r="D17" i="2"/>
  <c r="C17" i="2"/>
  <c r="F16" i="2" l="1"/>
  <c r="A19" i="2"/>
  <c r="C18" i="2"/>
  <c r="D18" i="2"/>
  <c r="B18" i="2"/>
  <c r="J198" i="2" s="1"/>
  <c r="E17" i="2"/>
  <c r="K199" i="2" s="1"/>
  <c r="F17" i="2" l="1"/>
  <c r="A20" i="2"/>
  <c r="D19" i="2"/>
  <c r="C19" i="2"/>
  <c r="B19" i="2"/>
  <c r="J197" i="2" s="1"/>
  <c r="E18" i="2"/>
  <c r="K198" i="2" s="1"/>
  <c r="E19" i="2" l="1"/>
  <c r="K197" i="2" s="1"/>
  <c r="F18" i="2"/>
  <c r="A21" i="2"/>
  <c r="D20" i="2"/>
  <c r="C20" i="2"/>
  <c r="B20" i="2"/>
  <c r="J196" i="2" s="1"/>
  <c r="E20" i="2" l="1"/>
  <c r="K196" i="2" s="1"/>
  <c r="F19" i="2"/>
  <c r="A22" i="2"/>
  <c r="C21" i="2"/>
  <c r="D21" i="2"/>
  <c r="B21" i="2"/>
  <c r="J195" i="2" s="1"/>
  <c r="E21" i="2" l="1"/>
  <c r="K195" i="2" s="1"/>
  <c r="F20" i="2"/>
  <c r="A23" i="2"/>
  <c r="B22" i="2"/>
  <c r="J194" i="2" s="1"/>
  <c r="D22" i="2"/>
  <c r="C22" i="2"/>
  <c r="F21" i="2" l="1"/>
  <c r="E22" i="2"/>
  <c r="K194" i="2" s="1"/>
  <c r="A24" i="2"/>
  <c r="B23" i="2"/>
  <c r="J193" i="2" s="1"/>
  <c r="D23" i="2"/>
  <c r="C23" i="2"/>
  <c r="F22" i="2" l="1"/>
  <c r="E23" i="2"/>
  <c r="K193" i="2" s="1"/>
  <c r="A25" i="2"/>
  <c r="D24" i="2"/>
  <c r="B24" i="2"/>
  <c r="J192" i="2" s="1"/>
  <c r="C24" i="2"/>
  <c r="F23" i="2" l="1"/>
  <c r="A26" i="2"/>
  <c r="B25" i="2"/>
  <c r="J191" i="2" s="1"/>
  <c r="C25" i="2"/>
  <c r="D25" i="2"/>
  <c r="E24" i="2"/>
  <c r="K192" i="2" s="1"/>
  <c r="E25" i="2" l="1"/>
  <c r="K191" i="2" s="1"/>
  <c r="F24" i="2"/>
  <c r="A27" i="2"/>
  <c r="C26" i="2"/>
  <c r="B26" i="2"/>
  <c r="J190" i="2" s="1"/>
  <c r="D26" i="2"/>
  <c r="F25" i="2" l="1"/>
  <c r="A28" i="2"/>
  <c r="D27" i="2"/>
  <c r="B27" i="2"/>
  <c r="J189" i="2" s="1"/>
  <c r="C27" i="2"/>
  <c r="E26" i="2"/>
  <c r="K190" i="2" s="1"/>
  <c r="E27" i="2" l="1"/>
  <c r="K189" i="2" s="1"/>
  <c r="F26" i="2"/>
  <c r="A29" i="2"/>
  <c r="D28" i="2"/>
  <c r="C28" i="2"/>
  <c r="B28" i="2"/>
  <c r="J188" i="2" s="1"/>
  <c r="F27" i="2" l="1"/>
  <c r="E28" i="2"/>
  <c r="K188" i="2" s="1"/>
  <c r="A30" i="2"/>
  <c r="C29" i="2"/>
  <c r="D29" i="2"/>
  <c r="B29" i="2"/>
  <c r="J187" i="2" s="1"/>
  <c r="F28" i="2" l="1"/>
  <c r="A31" i="2"/>
  <c r="B30" i="2"/>
  <c r="J186" i="2" s="1"/>
  <c r="D30" i="2"/>
  <c r="C30" i="2"/>
  <c r="E29" i="2"/>
  <c r="K187" i="2" s="1"/>
  <c r="A32" i="2" l="1"/>
  <c r="B31" i="2"/>
  <c r="J185" i="2" s="1"/>
  <c r="C31" i="2"/>
  <c r="D31" i="2"/>
  <c r="F29" i="2"/>
  <c r="E30" i="2"/>
  <c r="K186" i="2" s="1"/>
  <c r="A33" i="2" l="1"/>
  <c r="B32" i="2"/>
  <c r="J184" i="2" s="1"/>
  <c r="C32" i="2"/>
  <c r="D32" i="2"/>
  <c r="F30" i="2"/>
  <c r="E31" i="2"/>
  <c r="K185" i="2" s="1"/>
  <c r="A34" i="2" l="1"/>
  <c r="C33" i="2"/>
  <c r="B33" i="2"/>
  <c r="J183" i="2" s="1"/>
  <c r="D33" i="2"/>
  <c r="F31" i="2"/>
  <c r="E32" i="2"/>
  <c r="K184" i="2" s="1"/>
  <c r="E33" i="2" l="1"/>
  <c r="K183" i="2" s="1"/>
  <c r="A35" i="2"/>
  <c r="C34" i="2"/>
  <c r="B34" i="2"/>
  <c r="J182" i="2" s="1"/>
  <c r="D34" i="2"/>
  <c r="F32" i="2"/>
  <c r="F33" i="2" l="1"/>
  <c r="E34" i="2"/>
  <c r="K182" i="2" s="1"/>
  <c r="A36" i="2"/>
  <c r="D35" i="2"/>
  <c r="C35" i="2"/>
  <c r="B35" i="2"/>
  <c r="J181" i="2" s="1"/>
  <c r="F34" i="2" l="1"/>
  <c r="A37" i="2"/>
  <c r="D36" i="2"/>
  <c r="C36" i="2"/>
  <c r="B36" i="2"/>
  <c r="J180" i="2" s="1"/>
  <c r="E35" i="2"/>
  <c r="K181" i="2" s="1"/>
  <c r="E36" i="2" l="1"/>
  <c r="K180" i="2" s="1"/>
  <c r="F35" i="2"/>
  <c r="A38" i="2"/>
  <c r="C37" i="2"/>
  <c r="B37" i="2"/>
  <c r="J179" i="2" s="1"/>
  <c r="D37" i="2"/>
  <c r="F36" i="2" l="1"/>
  <c r="E37" i="2"/>
  <c r="K179" i="2" s="1"/>
  <c r="A39" i="2"/>
  <c r="B38" i="2"/>
  <c r="J178" i="2" s="1"/>
  <c r="C38" i="2"/>
  <c r="D38" i="2"/>
  <c r="F37" i="2" l="1"/>
  <c r="E38" i="2"/>
  <c r="K178" i="2" s="1"/>
  <c r="A40" i="2"/>
  <c r="B39" i="2"/>
  <c r="J177" i="2" s="1"/>
  <c r="C39" i="2"/>
  <c r="D39" i="2"/>
  <c r="F38" i="2" l="1"/>
  <c r="A41" i="2"/>
  <c r="B40" i="2"/>
  <c r="J176" i="2" s="1"/>
  <c r="D40" i="2"/>
  <c r="C40" i="2"/>
  <c r="E39" i="2"/>
  <c r="K177" i="2" s="1"/>
  <c r="E40" i="2" l="1"/>
  <c r="K176" i="2" s="1"/>
  <c r="F39" i="2"/>
  <c r="A42" i="2"/>
  <c r="C41" i="2"/>
  <c r="B41" i="2"/>
  <c r="J175" i="2" s="1"/>
  <c r="D41" i="2"/>
  <c r="F40" i="2" l="1"/>
  <c r="E41" i="2"/>
  <c r="K175" i="2" s="1"/>
  <c r="A43" i="2"/>
  <c r="C42" i="2"/>
  <c r="D42" i="2"/>
  <c r="B42" i="2"/>
  <c r="J174" i="2" s="1"/>
  <c r="E42" i="2" l="1"/>
  <c r="K174" i="2" s="1"/>
  <c r="F41" i="2"/>
  <c r="A44" i="2"/>
  <c r="D43" i="2"/>
  <c r="B43" i="2"/>
  <c r="J173" i="2" s="1"/>
  <c r="C43" i="2"/>
  <c r="F42" i="2" l="1"/>
  <c r="A45" i="2"/>
  <c r="D44" i="2"/>
  <c r="C44" i="2"/>
  <c r="B44" i="2"/>
  <c r="J172" i="2" s="1"/>
  <c r="E43" i="2"/>
  <c r="K173" i="2" s="1"/>
  <c r="F43" i="2" l="1"/>
  <c r="A46" i="2"/>
  <c r="B45" i="2"/>
  <c r="J171" i="2" s="1"/>
  <c r="C45" i="2"/>
  <c r="D45" i="2"/>
  <c r="E44" i="2"/>
  <c r="K172" i="2" s="1"/>
  <c r="A47" i="2" l="1"/>
  <c r="B46" i="2"/>
  <c r="J170" i="2" s="1"/>
  <c r="D46" i="2"/>
  <c r="C46" i="2"/>
  <c r="F44" i="2"/>
  <c r="E45" i="2"/>
  <c r="K171" i="2" s="1"/>
  <c r="A48" i="2" l="1"/>
  <c r="D47" i="2"/>
  <c r="C47" i="2"/>
  <c r="B47" i="2"/>
  <c r="J169" i="2" s="1"/>
  <c r="F45" i="2"/>
  <c r="E46" i="2"/>
  <c r="K170" i="2" s="1"/>
  <c r="E47" i="2" l="1"/>
  <c r="K169" i="2" s="1"/>
  <c r="A49" i="2"/>
  <c r="B48" i="2"/>
  <c r="J168" i="2" s="1"/>
  <c r="D48" i="2"/>
  <c r="C48" i="2"/>
  <c r="F46" i="2"/>
  <c r="A50" i="2" l="1"/>
  <c r="C49" i="2"/>
  <c r="D49" i="2"/>
  <c r="B49" i="2"/>
  <c r="J167" i="2" s="1"/>
  <c r="E48" i="2"/>
  <c r="K168" i="2" s="1"/>
  <c r="F47" i="2"/>
  <c r="E49" i="2" l="1"/>
  <c r="A51" i="2"/>
  <c r="C50" i="2"/>
  <c r="D50" i="2"/>
  <c r="B50" i="2"/>
  <c r="J166" i="2" s="1"/>
  <c r="F48" i="2"/>
  <c r="E50" i="2" l="1"/>
  <c r="A52" i="2"/>
  <c r="C51" i="2"/>
  <c r="D51" i="2"/>
  <c r="B51" i="2"/>
  <c r="J165" i="2" s="1"/>
  <c r="F49" i="2"/>
  <c r="K167" i="2"/>
  <c r="E51" i="2" l="1"/>
  <c r="A53" i="2"/>
  <c r="C52" i="2"/>
  <c r="B52" i="2"/>
  <c r="J164" i="2" s="1"/>
  <c r="D52" i="2"/>
  <c r="F50" i="2"/>
  <c r="K166" i="2"/>
  <c r="E52" i="2" l="1"/>
  <c r="A54" i="2"/>
  <c r="D53" i="2"/>
  <c r="B53" i="2"/>
  <c r="J163" i="2" s="1"/>
  <c r="C53" i="2"/>
  <c r="F51" i="2"/>
  <c r="K165" i="2"/>
  <c r="A55" i="2" l="1"/>
  <c r="B54" i="2"/>
  <c r="J162" i="2" s="1"/>
  <c r="C54" i="2"/>
  <c r="D54" i="2"/>
  <c r="E53" i="2"/>
  <c r="F52" i="2"/>
  <c r="K164" i="2"/>
  <c r="E54" i="2" l="1"/>
  <c r="K163" i="2"/>
  <c r="F53" i="2"/>
  <c r="A56" i="2"/>
  <c r="C55" i="2"/>
  <c r="D55" i="2"/>
  <c r="B55" i="2"/>
  <c r="J161" i="2" s="1"/>
  <c r="A57" i="2" l="1"/>
  <c r="C56" i="2"/>
  <c r="D56" i="2"/>
  <c r="B56" i="2"/>
  <c r="J160" i="2" s="1"/>
  <c r="E55" i="2"/>
  <c r="F54" i="2"/>
  <c r="K162" i="2"/>
  <c r="E56" i="2" l="1"/>
  <c r="K161" i="2"/>
  <c r="F55" i="2"/>
  <c r="A58" i="2"/>
  <c r="C57" i="2"/>
  <c r="D57" i="2"/>
  <c r="B57" i="2"/>
  <c r="J159" i="2" s="1"/>
  <c r="A59" i="2" l="1"/>
  <c r="C58" i="2"/>
  <c r="D58" i="2"/>
  <c r="B58" i="2"/>
  <c r="J158" i="2" s="1"/>
  <c r="E57" i="2"/>
  <c r="F56" i="2"/>
  <c r="K160" i="2"/>
  <c r="E58" i="2" l="1"/>
  <c r="F57" i="2"/>
  <c r="K159" i="2"/>
  <c r="A60" i="2"/>
  <c r="C59" i="2"/>
  <c r="D59" i="2"/>
  <c r="B59" i="2"/>
  <c r="J157" i="2" s="1"/>
  <c r="A61" i="2" l="1"/>
  <c r="D60" i="2"/>
  <c r="C60" i="2"/>
  <c r="B60" i="2"/>
  <c r="J156" i="2" s="1"/>
  <c r="E59" i="2"/>
  <c r="F58" i="2"/>
  <c r="K158" i="2"/>
  <c r="E60" i="2" l="1"/>
  <c r="K157" i="2"/>
  <c r="F59" i="2"/>
  <c r="A62" i="2"/>
  <c r="B61" i="2"/>
  <c r="J155" i="2" s="1"/>
  <c r="D61" i="2"/>
  <c r="C61" i="2"/>
  <c r="E61" i="2" s="1"/>
  <c r="A63" i="2" l="1"/>
  <c r="C62" i="2"/>
  <c r="D62" i="2"/>
  <c r="B62" i="2"/>
  <c r="J154" i="2" s="1"/>
  <c r="F61" i="2"/>
  <c r="K155" i="2"/>
  <c r="F60" i="2"/>
  <c r="K156" i="2"/>
  <c r="E62" i="2" l="1"/>
  <c r="A64" i="2"/>
  <c r="C63" i="2"/>
  <c r="D63" i="2"/>
  <c r="B63" i="2"/>
  <c r="J153" i="2" s="1"/>
  <c r="E63" i="2" l="1"/>
  <c r="A65" i="2"/>
  <c r="C64" i="2"/>
  <c r="B64" i="2"/>
  <c r="J152" i="2" s="1"/>
  <c r="D64" i="2"/>
  <c r="F62" i="2"/>
  <c r="K154" i="2"/>
  <c r="E64" i="2" l="1"/>
  <c r="A66" i="2"/>
  <c r="C65" i="2"/>
  <c r="D65" i="2"/>
  <c r="B65" i="2"/>
  <c r="J151" i="2" s="1"/>
  <c r="F63" i="2"/>
  <c r="K153" i="2"/>
  <c r="E65" i="2" l="1"/>
  <c r="A67" i="2"/>
  <c r="B66" i="2"/>
  <c r="J150" i="2" s="1"/>
  <c r="D66" i="2"/>
  <c r="C66" i="2"/>
  <c r="F64" i="2"/>
  <c r="K152" i="2"/>
  <c r="A68" i="2" l="1"/>
  <c r="C67" i="2"/>
  <c r="D67" i="2"/>
  <c r="B67" i="2"/>
  <c r="J149" i="2" s="1"/>
  <c r="E66" i="2"/>
  <c r="K151" i="2"/>
  <c r="F65" i="2"/>
  <c r="E67" i="2" l="1"/>
  <c r="K150" i="2"/>
  <c r="F66" i="2"/>
  <c r="A69" i="2"/>
  <c r="B68" i="2"/>
  <c r="J148" i="2" s="1"/>
  <c r="C68" i="2"/>
  <c r="D68" i="2"/>
  <c r="A70" i="2" l="1"/>
  <c r="C69" i="2"/>
  <c r="D69" i="2"/>
  <c r="B69" i="2"/>
  <c r="J147" i="2" s="1"/>
  <c r="E68" i="2"/>
  <c r="F67" i="2"/>
  <c r="K149" i="2"/>
  <c r="E69" i="2" l="1"/>
  <c r="K148" i="2"/>
  <c r="F68" i="2"/>
  <c r="A71" i="2"/>
  <c r="B70" i="2"/>
  <c r="J146" i="2" s="1"/>
  <c r="C70" i="2"/>
  <c r="D70" i="2"/>
  <c r="A72" i="2" l="1"/>
  <c r="C71" i="2"/>
  <c r="D71" i="2"/>
  <c r="B71" i="2"/>
  <c r="J145" i="2" s="1"/>
  <c r="E70" i="2"/>
  <c r="F69" i="2"/>
  <c r="K147" i="2"/>
  <c r="E71" i="2" l="1"/>
  <c r="F70" i="2"/>
  <c r="K146" i="2"/>
  <c r="A73" i="2"/>
  <c r="C72" i="2"/>
  <c r="D72" i="2"/>
  <c r="B72" i="2"/>
  <c r="J144" i="2" s="1"/>
  <c r="A74" i="2" l="1"/>
  <c r="B73" i="2"/>
  <c r="J143" i="2" s="1"/>
  <c r="C73" i="2"/>
  <c r="D73" i="2"/>
  <c r="E72" i="2"/>
  <c r="F71" i="2"/>
  <c r="K145" i="2"/>
  <c r="E73" i="2" l="1"/>
  <c r="K144" i="2"/>
  <c r="F72" i="2"/>
  <c r="A75" i="2"/>
  <c r="C74" i="2"/>
  <c r="D74" i="2"/>
  <c r="B74" i="2"/>
  <c r="J142" i="2" s="1"/>
  <c r="A76" i="2" l="1"/>
  <c r="D75" i="2"/>
  <c r="B75" i="2"/>
  <c r="J141" i="2" s="1"/>
  <c r="C75" i="2"/>
  <c r="E75" i="2" s="1"/>
  <c r="E74" i="2"/>
  <c r="K143" i="2"/>
  <c r="F73" i="2"/>
  <c r="F75" i="2" l="1"/>
  <c r="K141" i="2"/>
  <c r="K142" i="2"/>
  <c r="F74" i="2"/>
  <c r="A77" i="2"/>
  <c r="C76" i="2"/>
  <c r="B76" i="2"/>
  <c r="J140" i="2" s="1"/>
  <c r="D76" i="2"/>
  <c r="E76" i="2" l="1"/>
  <c r="A78" i="2"/>
  <c r="D77" i="2"/>
  <c r="C77" i="2"/>
  <c r="E77" i="2" s="1"/>
  <c r="B77" i="2"/>
  <c r="J139" i="2" s="1"/>
  <c r="F77" i="2" l="1"/>
  <c r="K139" i="2"/>
  <c r="A79" i="2"/>
  <c r="C78" i="2"/>
  <c r="E78" i="2" s="1"/>
  <c r="D78" i="2"/>
  <c r="B78" i="2"/>
  <c r="J138" i="2" s="1"/>
  <c r="K140" i="2"/>
  <c r="F76" i="2"/>
  <c r="K138" i="2" l="1"/>
  <c r="F78" i="2"/>
  <c r="A80" i="2"/>
  <c r="C79" i="2"/>
  <c r="E79" i="2" s="1"/>
  <c r="D79" i="2"/>
  <c r="B79" i="2"/>
  <c r="J137" i="2" s="1"/>
  <c r="F79" i="2" l="1"/>
  <c r="K137" i="2"/>
  <c r="A81" i="2"/>
  <c r="B80" i="2"/>
  <c r="J136" i="2" s="1"/>
  <c r="C80" i="2"/>
  <c r="D80" i="2"/>
  <c r="A82" i="2" l="1"/>
  <c r="B81" i="2"/>
  <c r="J135" i="2" s="1"/>
  <c r="C81" i="2"/>
  <c r="D81" i="2"/>
  <c r="E80" i="2"/>
  <c r="E81" i="2" l="1"/>
  <c r="F80" i="2"/>
  <c r="K136" i="2"/>
  <c r="A83" i="2"/>
  <c r="C82" i="2"/>
  <c r="D82" i="2"/>
  <c r="B82" i="2"/>
  <c r="J134" i="2" s="1"/>
  <c r="A84" i="2" l="1"/>
  <c r="C83" i="2"/>
  <c r="D83" i="2"/>
  <c r="B83" i="2"/>
  <c r="J133" i="2" s="1"/>
  <c r="E82" i="2"/>
  <c r="F81" i="2"/>
  <c r="K135" i="2"/>
  <c r="E83" i="2" l="1"/>
  <c r="F82" i="2"/>
  <c r="K134" i="2"/>
  <c r="A85" i="2"/>
  <c r="D84" i="2"/>
  <c r="B84" i="2"/>
  <c r="J132" i="2" s="1"/>
  <c r="C84" i="2"/>
  <c r="E84" i="2" s="1"/>
  <c r="A86" i="2" l="1"/>
  <c r="C85" i="2"/>
  <c r="B85" i="2"/>
  <c r="J131" i="2" s="1"/>
  <c r="D85" i="2"/>
  <c r="F84" i="2"/>
  <c r="K132" i="2"/>
  <c r="F83" i="2"/>
  <c r="K133" i="2"/>
  <c r="E85" i="2" l="1"/>
  <c r="A87" i="2"/>
  <c r="B86" i="2"/>
  <c r="J130" i="2" s="1"/>
  <c r="C86" i="2"/>
  <c r="E86" i="2" s="1"/>
  <c r="D86" i="2"/>
  <c r="K130" i="2" l="1"/>
  <c r="F86" i="2"/>
  <c r="A88" i="2"/>
  <c r="C87" i="2"/>
  <c r="E87" i="2" s="1"/>
  <c r="D87" i="2"/>
  <c r="B87" i="2"/>
  <c r="J129" i="2" s="1"/>
  <c r="F85" i="2"/>
  <c r="K131" i="2"/>
  <c r="F87" i="2" l="1"/>
  <c r="K129" i="2"/>
  <c r="A89" i="2"/>
  <c r="B88" i="2"/>
  <c r="J128" i="2" s="1"/>
  <c r="C88" i="2"/>
  <c r="D88" i="2"/>
  <c r="A90" i="2" l="1"/>
  <c r="B89" i="2"/>
  <c r="J127" i="2" s="1"/>
  <c r="C89" i="2"/>
  <c r="D89" i="2"/>
  <c r="E88" i="2"/>
  <c r="E89" i="2" l="1"/>
  <c r="F88" i="2"/>
  <c r="K128" i="2"/>
  <c r="A91" i="2"/>
  <c r="C90" i="2"/>
  <c r="D90" i="2"/>
  <c r="B90" i="2"/>
  <c r="J126" i="2" s="1"/>
  <c r="A92" i="2" l="1"/>
  <c r="C91" i="2"/>
  <c r="D91" i="2"/>
  <c r="B91" i="2"/>
  <c r="J125" i="2" s="1"/>
  <c r="E90" i="2"/>
  <c r="F89" i="2"/>
  <c r="K127" i="2"/>
  <c r="E91" i="2" l="1"/>
  <c r="F90" i="2"/>
  <c r="K126" i="2"/>
  <c r="A93" i="2"/>
  <c r="C92" i="2"/>
  <c r="B92" i="2"/>
  <c r="J124" i="2" s="1"/>
  <c r="D92" i="2"/>
  <c r="E92" i="2" l="1"/>
  <c r="A94" i="2"/>
  <c r="D93" i="2"/>
  <c r="B93" i="2"/>
  <c r="J123" i="2" s="1"/>
  <c r="C93" i="2"/>
  <c r="F91" i="2"/>
  <c r="K125" i="2"/>
  <c r="A95" i="2" l="1"/>
  <c r="C94" i="2"/>
  <c r="D94" i="2"/>
  <c r="B94" i="2"/>
  <c r="J122" i="2" s="1"/>
  <c r="E93" i="2"/>
  <c r="F92" i="2"/>
  <c r="K124" i="2"/>
  <c r="E94" i="2" l="1"/>
  <c r="K123" i="2"/>
  <c r="F93" i="2"/>
  <c r="A96" i="2"/>
  <c r="C95" i="2"/>
  <c r="D95" i="2"/>
  <c r="B95" i="2"/>
  <c r="J121" i="2" s="1"/>
  <c r="E95" i="2" l="1"/>
  <c r="F94" i="2"/>
  <c r="K122" i="2"/>
  <c r="A97" i="2"/>
  <c r="B96" i="2"/>
  <c r="J120" i="2" s="1"/>
  <c r="D96" i="2"/>
  <c r="C96" i="2"/>
  <c r="E96" i="2" s="1"/>
  <c r="F96" i="2" l="1"/>
  <c r="K120" i="2"/>
  <c r="F95" i="2"/>
  <c r="K121" i="2"/>
  <c r="A98" i="2"/>
  <c r="B97" i="2"/>
  <c r="J119" i="2" s="1"/>
  <c r="D97" i="2"/>
  <c r="C97" i="2"/>
  <c r="A99" i="2" l="1"/>
  <c r="B98" i="2"/>
  <c r="J118" i="2" s="1"/>
  <c r="D98" i="2"/>
  <c r="C98" i="2"/>
  <c r="E97" i="2"/>
  <c r="F97" i="2" l="1"/>
  <c r="K119" i="2"/>
  <c r="A100" i="2"/>
  <c r="C99" i="2"/>
  <c r="D99" i="2"/>
  <c r="B99" i="2"/>
  <c r="J117" i="2" s="1"/>
  <c r="E98" i="2"/>
  <c r="F98" i="2" l="1"/>
  <c r="K118" i="2"/>
  <c r="A101" i="2"/>
  <c r="B100" i="2"/>
  <c r="J116" i="2" s="1"/>
  <c r="D100" i="2"/>
  <c r="C100" i="2"/>
  <c r="E100" i="2" s="1"/>
  <c r="E99" i="2"/>
  <c r="F99" i="2" l="1"/>
  <c r="K117" i="2"/>
  <c r="A102" i="2"/>
  <c r="D101" i="2"/>
  <c r="B101" i="2"/>
  <c r="J115" i="2" s="1"/>
  <c r="C101" i="2"/>
  <c r="E101" i="2" s="1"/>
  <c r="F100" i="2"/>
  <c r="K116" i="2"/>
  <c r="A103" i="2" l="1"/>
  <c r="B102" i="2"/>
  <c r="J114" i="2" s="1"/>
  <c r="D102" i="2"/>
  <c r="C102" i="2"/>
  <c r="F101" i="2"/>
  <c r="K115" i="2"/>
  <c r="A104" i="2" l="1"/>
  <c r="C103" i="2"/>
  <c r="D103" i="2"/>
  <c r="B103" i="2"/>
  <c r="J113" i="2" s="1"/>
  <c r="E102" i="2"/>
  <c r="E103" i="2" l="1"/>
  <c r="F102" i="2"/>
  <c r="K114" i="2"/>
  <c r="A105" i="2"/>
  <c r="D104" i="2"/>
  <c r="B104" i="2"/>
  <c r="J112" i="2" s="1"/>
  <c r="C104" i="2"/>
  <c r="E104" i="2" s="1"/>
  <c r="F104" i="2" l="1"/>
  <c r="K112" i="2"/>
  <c r="A106" i="2"/>
  <c r="B105" i="2"/>
  <c r="J111" i="2" s="1"/>
  <c r="D105" i="2"/>
  <c r="C105" i="2"/>
  <c r="E105" i="2" s="1"/>
  <c r="F103" i="2"/>
  <c r="K113" i="2"/>
  <c r="A107" i="2" l="1"/>
  <c r="C106" i="2"/>
  <c r="D106" i="2"/>
  <c r="B106" i="2"/>
  <c r="J110" i="2" s="1"/>
  <c r="F105" i="2"/>
  <c r="K111" i="2"/>
  <c r="E106" i="2" l="1"/>
  <c r="A108" i="2"/>
  <c r="D107" i="2"/>
  <c r="B107" i="2"/>
  <c r="J109" i="2" s="1"/>
  <c r="C107" i="2"/>
  <c r="E107" i="2" l="1"/>
  <c r="A109" i="2"/>
  <c r="D108" i="2"/>
  <c r="B108" i="2"/>
  <c r="J108" i="2" s="1"/>
  <c r="C108" i="2"/>
  <c r="F106" i="2"/>
  <c r="K110" i="2"/>
  <c r="A110" i="2" l="1"/>
  <c r="C109" i="2"/>
  <c r="D109" i="2"/>
  <c r="B109" i="2"/>
  <c r="J107" i="2" s="1"/>
  <c r="G41" i="1"/>
  <c r="E50" i="1" s="1"/>
  <c r="G53" i="1"/>
  <c r="E108" i="2"/>
  <c r="F107" i="2"/>
  <c r="K109" i="2"/>
  <c r="F54" i="1" l="1"/>
  <c r="E109" i="2"/>
  <c r="F108" i="2"/>
  <c r="K108" i="2"/>
  <c r="A111" i="2"/>
  <c r="C110" i="2"/>
  <c r="D110" i="2"/>
  <c r="B110" i="2"/>
  <c r="J106" i="2" s="1"/>
  <c r="E110" i="2" l="1"/>
  <c r="F109" i="2"/>
  <c r="K107" i="2"/>
  <c r="A112" i="2"/>
  <c r="C111" i="2"/>
  <c r="D111" i="2"/>
  <c r="B111" i="2"/>
  <c r="J105" i="2" s="1"/>
  <c r="A113" i="2" l="1"/>
  <c r="C112" i="2"/>
  <c r="D112" i="2"/>
  <c r="B112" i="2"/>
  <c r="J104" i="2" s="1"/>
  <c r="E111" i="2"/>
  <c r="F110" i="2"/>
  <c r="K106" i="2"/>
  <c r="E112" i="2" l="1"/>
  <c r="K105" i="2"/>
  <c r="F111" i="2"/>
  <c r="A114" i="2"/>
  <c r="C113" i="2"/>
  <c r="D113" i="2"/>
  <c r="B113" i="2"/>
  <c r="J103" i="2" s="1"/>
  <c r="A115" i="2" l="1"/>
  <c r="C114" i="2"/>
  <c r="D114" i="2"/>
  <c r="B114" i="2"/>
  <c r="J102" i="2" s="1"/>
  <c r="E113" i="2"/>
  <c r="F112" i="2"/>
  <c r="K104" i="2"/>
  <c r="E114" i="2" l="1"/>
  <c r="F113" i="2"/>
  <c r="K103" i="2"/>
  <c r="A116" i="2"/>
  <c r="C115" i="2"/>
  <c r="E115" i="2" s="1"/>
  <c r="D115" i="2"/>
  <c r="B115" i="2"/>
  <c r="J101" i="2" s="1"/>
  <c r="F115" i="2" l="1"/>
  <c r="K101" i="2"/>
  <c r="A117" i="2"/>
  <c r="C116" i="2"/>
  <c r="E116" i="2" s="1"/>
  <c r="D116" i="2"/>
  <c r="B116" i="2"/>
  <c r="J100" i="2" s="1"/>
  <c r="F114" i="2"/>
  <c r="K102" i="2"/>
  <c r="F116" i="2" l="1"/>
  <c r="K100" i="2"/>
  <c r="A118" i="2"/>
  <c r="B117" i="2"/>
  <c r="J99" i="2" s="1"/>
  <c r="C117" i="2"/>
  <c r="D117" i="2"/>
  <c r="A119" i="2" l="1"/>
  <c r="B118" i="2"/>
  <c r="J98" i="2" s="1"/>
  <c r="C118" i="2"/>
  <c r="E118" i="2" s="1"/>
  <c r="D118" i="2"/>
  <c r="E117" i="2"/>
  <c r="F118" i="2" l="1"/>
  <c r="K98" i="2"/>
  <c r="F117" i="2"/>
  <c r="K99" i="2"/>
  <c r="A120" i="2"/>
  <c r="C119" i="2"/>
  <c r="D119" i="2"/>
  <c r="B119" i="2"/>
  <c r="J97" i="2" s="1"/>
  <c r="E119" i="2" l="1"/>
  <c r="A121" i="2"/>
  <c r="B120" i="2"/>
  <c r="J96" i="2" s="1"/>
  <c r="C120" i="2"/>
  <c r="E120" i="2" s="1"/>
  <c r="D120" i="2"/>
  <c r="F120" i="2" l="1"/>
  <c r="K96" i="2"/>
  <c r="A122" i="2"/>
  <c r="C121" i="2"/>
  <c r="E121" i="2" s="1"/>
  <c r="D121" i="2"/>
  <c r="B121" i="2"/>
  <c r="J95" i="2" s="1"/>
  <c r="F119" i="2"/>
  <c r="K97" i="2"/>
  <c r="A123" i="2" l="1"/>
  <c r="C122" i="2"/>
  <c r="D122" i="2"/>
  <c r="B122" i="2"/>
  <c r="J94" i="2" s="1"/>
  <c r="F121" i="2"/>
  <c r="K95" i="2"/>
  <c r="E122" i="2" l="1"/>
  <c r="A124" i="2"/>
  <c r="C123" i="2"/>
  <c r="D123" i="2"/>
  <c r="B123" i="2"/>
  <c r="J93" i="2" s="1"/>
  <c r="E123" i="2" l="1"/>
  <c r="A125" i="2"/>
  <c r="D124" i="2"/>
  <c r="B124" i="2"/>
  <c r="J92" i="2" s="1"/>
  <c r="C124" i="2"/>
  <c r="E124" i="2" s="1"/>
  <c r="F122" i="2"/>
  <c r="K94" i="2"/>
  <c r="A126" i="2" l="1"/>
  <c r="C125" i="2"/>
  <c r="D125" i="2"/>
  <c r="B125" i="2"/>
  <c r="J91" i="2" s="1"/>
  <c r="F124" i="2"/>
  <c r="K92" i="2"/>
  <c r="F123" i="2"/>
  <c r="K93" i="2"/>
  <c r="E125" i="2" l="1"/>
  <c r="A127" i="2"/>
  <c r="C126" i="2"/>
  <c r="D126" i="2"/>
  <c r="B126" i="2"/>
  <c r="J90" i="2" s="1"/>
  <c r="E126" i="2" l="1"/>
  <c r="A128" i="2"/>
  <c r="C127" i="2"/>
  <c r="D127" i="2"/>
  <c r="B127" i="2"/>
  <c r="J89" i="2" s="1"/>
  <c r="F125" i="2"/>
  <c r="K91" i="2"/>
  <c r="E127" i="2" l="1"/>
  <c r="A129" i="2"/>
  <c r="C128" i="2"/>
  <c r="B128" i="2"/>
  <c r="J88" i="2" s="1"/>
  <c r="D128" i="2"/>
  <c r="F126" i="2"/>
  <c r="K90" i="2"/>
  <c r="E128" i="2" l="1"/>
  <c r="A130" i="2"/>
  <c r="C129" i="2"/>
  <c r="B129" i="2"/>
  <c r="J87" i="2" s="1"/>
  <c r="D129" i="2"/>
  <c r="F127" i="2"/>
  <c r="K89" i="2"/>
  <c r="E129" i="2" l="1"/>
  <c r="A131" i="2"/>
  <c r="B130" i="2"/>
  <c r="J86" i="2" s="1"/>
  <c r="C130" i="2"/>
  <c r="E130" i="2" s="1"/>
  <c r="D130" i="2"/>
  <c r="F128" i="2"/>
  <c r="K88" i="2"/>
  <c r="F130" i="2" l="1"/>
  <c r="K86" i="2"/>
  <c r="A132" i="2"/>
  <c r="C131" i="2"/>
  <c r="E131" i="2" s="1"/>
  <c r="D131" i="2"/>
  <c r="B131" i="2"/>
  <c r="J85" i="2" s="1"/>
  <c r="F129" i="2"/>
  <c r="K87" i="2"/>
  <c r="F131" i="2" l="1"/>
  <c r="K85" i="2"/>
  <c r="A133" i="2"/>
  <c r="B132" i="2"/>
  <c r="J84" i="2" s="1"/>
  <c r="C132" i="2"/>
  <c r="D132" i="2"/>
  <c r="A134" i="2" l="1"/>
  <c r="C133" i="2"/>
  <c r="D133" i="2"/>
  <c r="B133" i="2"/>
  <c r="J83" i="2" s="1"/>
  <c r="E132" i="2"/>
  <c r="E133" i="2" l="1"/>
  <c r="F132" i="2"/>
  <c r="K84" i="2"/>
  <c r="A135" i="2"/>
  <c r="B134" i="2"/>
  <c r="J82" i="2" s="1"/>
  <c r="C134" i="2"/>
  <c r="E134" i="2" s="1"/>
  <c r="D134" i="2"/>
  <c r="F134" i="2" l="1"/>
  <c r="K82" i="2"/>
  <c r="A136" i="2"/>
  <c r="C135" i="2"/>
  <c r="E135" i="2" s="1"/>
  <c r="D135" i="2"/>
  <c r="B135" i="2"/>
  <c r="J81" i="2" s="1"/>
  <c r="K83" i="2"/>
  <c r="F133" i="2"/>
  <c r="F135" i="2" l="1"/>
  <c r="K81" i="2"/>
  <c r="A137" i="2"/>
  <c r="B136" i="2"/>
  <c r="J80" i="2" s="1"/>
  <c r="C136" i="2"/>
  <c r="D136" i="2"/>
  <c r="A138" i="2" l="1"/>
  <c r="C137" i="2"/>
  <c r="D137" i="2"/>
  <c r="B137" i="2"/>
  <c r="J79" i="2" s="1"/>
  <c r="E136" i="2"/>
  <c r="E137" i="2" l="1"/>
  <c r="F136" i="2"/>
  <c r="K80" i="2"/>
  <c r="A139" i="2"/>
  <c r="C138" i="2"/>
  <c r="D138" i="2"/>
  <c r="B138" i="2"/>
  <c r="J78" i="2" s="1"/>
  <c r="E138" i="2" l="1"/>
  <c r="A140" i="2"/>
  <c r="C139" i="2"/>
  <c r="E139" i="2" s="1"/>
  <c r="D139" i="2"/>
  <c r="B139" i="2"/>
  <c r="J77" i="2" s="1"/>
  <c r="F137" i="2"/>
  <c r="K79" i="2"/>
  <c r="F139" i="2" l="1"/>
  <c r="K77" i="2"/>
  <c r="A141" i="2"/>
  <c r="C140" i="2"/>
  <c r="E140" i="2" s="1"/>
  <c r="B140" i="2"/>
  <c r="J76" i="2" s="1"/>
  <c r="D140" i="2"/>
  <c r="F138" i="2"/>
  <c r="K78" i="2"/>
  <c r="F140" i="2" l="1"/>
  <c r="K76" i="2"/>
  <c r="A142" i="2"/>
  <c r="C141" i="2"/>
  <c r="E141" i="2" s="1"/>
  <c r="D141" i="2"/>
  <c r="B141" i="2"/>
  <c r="J75" i="2" s="1"/>
  <c r="F141" i="2" l="1"/>
  <c r="K75" i="2"/>
  <c r="A143" i="2"/>
  <c r="C142" i="2"/>
  <c r="E142" i="2" s="1"/>
  <c r="D142" i="2"/>
  <c r="B142" i="2"/>
  <c r="J74" i="2" s="1"/>
  <c r="F142" i="2" l="1"/>
  <c r="K74" i="2"/>
  <c r="A144" i="2"/>
  <c r="C143" i="2"/>
  <c r="E143" i="2" s="1"/>
  <c r="D143" i="2"/>
  <c r="B143" i="2"/>
  <c r="J73" i="2" s="1"/>
  <c r="F143" i="2" l="1"/>
  <c r="K73" i="2"/>
  <c r="A145" i="2"/>
  <c r="B144" i="2"/>
  <c r="J72" i="2" s="1"/>
  <c r="C144" i="2"/>
  <c r="D144" i="2"/>
  <c r="A146" i="2" l="1"/>
  <c r="B145" i="2"/>
  <c r="J71" i="2" s="1"/>
  <c r="C145" i="2"/>
  <c r="D145" i="2"/>
  <c r="E144" i="2"/>
  <c r="E145" i="2" l="1"/>
  <c r="F144" i="2"/>
  <c r="K72" i="2"/>
  <c r="A147" i="2"/>
  <c r="C146" i="2"/>
  <c r="E146" i="2" s="1"/>
  <c r="D146" i="2"/>
  <c r="B146" i="2"/>
  <c r="J70" i="2" s="1"/>
  <c r="A148" i="2" l="1"/>
  <c r="D147" i="2"/>
  <c r="B147" i="2"/>
  <c r="J69" i="2" s="1"/>
  <c r="C147" i="2"/>
  <c r="E147" i="2" s="1"/>
  <c r="F146" i="2"/>
  <c r="K70" i="2"/>
  <c r="F145" i="2"/>
  <c r="K71" i="2"/>
  <c r="F147" i="2" l="1"/>
  <c r="K69" i="2"/>
  <c r="A149" i="2"/>
  <c r="D148" i="2"/>
  <c r="C148" i="2"/>
  <c r="B148" i="2"/>
  <c r="J68" i="2" s="1"/>
  <c r="A150" i="2" l="1"/>
  <c r="B149" i="2"/>
  <c r="J67" i="2" s="1"/>
  <c r="C149" i="2"/>
  <c r="D149" i="2"/>
  <c r="E148" i="2"/>
  <c r="E149" i="2" l="1"/>
  <c r="F148" i="2"/>
  <c r="K68" i="2"/>
  <c r="A151" i="2"/>
  <c r="B150" i="2"/>
  <c r="J66" i="2" s="1"/>
  <c r="C150" i="2"/>
  <c r="D150" i="2"/>
  <c r="E150" i="2" l="1"/>
  <c r="A152" i="2"/>
  <c r="C151" i="2"/>
  <c r="D151" i="2"/>
  <c r="B151" i="2"/>
  <c r="J65" i="2" s="1"/>
  <c r="F149" i="2"/>
  <c r="K67" i="2"/>
  <c r="E151" i="2" l="1"/>
  <c r="A153" i="2"/>
  <c r="C152" i="2"/>
  <c r="E152" i="2" s="1"/>
  <c r="D152" i="2"/>
  <c r="B152" i="2"/>
  <c r="J64" i="2" s="1"/>
  <c r="K66" i="2"/>
  <c r="F150" i="2"/>
  <c r="A154" i="2" l="1"/>
  <c r="C153" i="2"/>
  <c r="D153" i="2"/>
  <c r="B153" i="2"/>
  <c r="J63" i="2" s="1"/>
  <c r="F152" i="2"/>
  <c r="K64" i="2"/>
  <c r="F151" i="2"/>
  <c r="K65" i="2"/>
  <c r="E153" i="2" l="1"/>
  <c r="A155" i="2"/>
  <c r="C154" i="2"/>
  <c r="D154" i="2"/>
  <c r="B154" i="2"/>
  <c r="J62" i="2" s="1"/>
  <c r="E154" i="2" l="1"/>
  <c r="A156" i="2"/>
  <c r="C155" i="2"/>
  <c r="D155" i="2"/>
  <c r="B155" i="2"/>
  <c r="J61" i="2" s="1"/>
  <c r="F153" i="2"/>
  <c r="K63" i="2"/>
  <c r="E155" i="2" l="1"/>
  <c r="A157" i="2"/>
  <c r="C156" i="2"/>
  <c r="D156" i="2"/>
  <c r="B156" i="2"/>
  <c r="J60" i="2" s="1"/>
  <c r="F154" i="2"/>
  <c r="K62" i="2"/>
  <c r="E156" i="2" l="1"/>
  <c r="A158" i="2"/>
  <c r="C157" i="2"/>
  <c r="B157" i="2"/>
  <c r="J59" i="2" s="1"/>
  <c r="D157" i="2"/>
  <c r="F155" i="2"/>
  <c r="K61" i="2"/>
  <c r="E157" i="2" l="1"/>
  <c r="A159" i="2"/>
  <c r="C158" i="2"/>
  <c r="D158" i="2"/>
  <c r="B158" i="2"/>
  <c r="J58" i="2" s="1"/>
  <c r="K60" i="2"/>
  <c r="F156" i="2"/>
  <c r="E158" i="2" l="1"/>
  <c r="A160" i="2"/>
  <c r="D159" i="2"/>
  <c r="B159" i="2"/>
  <c r="J57" i="2" s="1"/>
  <c r="C159" i="2"/>
  <c r="E159" i="2" s="1"/>
  <c r="F157" i="2"/>
  <c r="K59" i="2"/>
  <c r="A161" i="2" l="1"/>
  <c r="B160" i="2"/>
  <c r="J56" i="2" s="1"/>
  <c r="D160" i="2"/>
  <c r="C160" i="2"/>
  <c r="E160" i="2" s="1"/>
  <c r="F159" i="2"/>
  <c r="K57" i="2"/>
  <c r="F158" i="2"/>
  <c r="K58" i="2"/>
  <c r="F160" i="2" l="1"/>
  <c r="K56" i="2"/>
  <c r="A162" i="2"/>
  <c r="B161" i="2"/>
  <c r="J55" i="2" s="1"/>
  <c r="D161" i="2"/>
  <c r="C161" i="2"/>
  <c r="E161" i="2" s="1"/>
  <c r="A163" i="2" l="1"/>
  <c r="B162" i="2"/>
  <c r="J54" i="2" s="1"/>
  <c r="C162" i="2"/>
  <c r="D162" i="2"/>
  <c r="F161" i="2"/>
  <c r="K55" i="2"/>
  <c r="E162" i="2" l="1"/>
  <c r="A164" i="2"/>
  <c r="C163" i="2"/>
  <c r="E163" i="2" s="1"/>
  <c r="D163" i="2"/>
  <c r="B163" i="2"/>
  <c r="J53" i="2" s="1"/>
  <c r="K53" i="2" l="1"/>
  <c r="F163" i="2"/>
  <c r="A165" i="2"/>
  <c r="B164" i="2"/>
  <c r="J52" i="2" s="1"/>
  <c r="D164" i="2"/>
  <c r="C164" i="2"/>
  <c r="E164" i="2" s="1"/>
  <c r="F162" i="2"/>
  <c r="K54" i="2"/>
  <c r="A166" i="2" l="1"/>
  <c r="C165" i="2"/>
  <c r="D165" i="2"/>
  <c r="B165" i="2"/>
  <c r="J51" i="2" s="1"/>
  <c r="F164" i="2"/>
  <c r="K52" i="2"/>
  <c r="E165" i="2" l="1"/>
  <c r="A167" i="2"/>
  <c r="B166" i="2"/>
  <c r="J50" i="2" s="1"/>
  <c r="D166" i="2"/>
  <c r="C166" i="2"/>
  <c r="E166" i="2" s="1"/>
  <c r="A168" i="2" l="1"/>
  <c r="C167" i="2"/>
  <c r="D167" i="2"/>
  <c r="B167" i="2"/>
  <c r="J49" i="2" s="1"/>
  <c r="F166" i="2"/>
  <c r="K50" i="2"/>
  <c r="F165" i="2"/>
  <c r="K51" i="2"/>
  <c r="E167" i="2" l="1"/>
  <c r="A169" i="2"/>
  <c r="B168" i="2"/>
  <c r="J48" i="2" s="1"/>
  <c r="D168" i="2"/>
  <c r="C168" i="2"/>
  <c r="E168" i="2" s="1"/>
  <c r="A170" i="2" l="1"/>
  <c r="B169" i="2"/>
  <c r="J47" i="2" s="1"/>
  <c r="D169" i="2"/>
  <c r="C169" i="2"/>
  <c r="E169" i="2" s="1"/>
  <c r="F168" i="2"/>
  <c r="K48" i="2"/>
  <c r="K49" i="2"/>
  <c r="F167" i="2"/>
  <c r="F169" i="2" l="1"/>
  <c r="K47" i="2"/>
  <c r="A171" i="2"/>
  <c r="C170" i="2"/>
  <c r="E170" i="2" s="1"/>
  <c r="D170" i="2"/>
  <c r="B170" i="2"/>
  <c r="J46" i="2" s="1"/>
  <c r="A172" i="2" l="1"/>
  <c r="C171" i="2"/>
  <c r="D171" i="2"/>
  <c r="B171" i="2"/>
  <c r="J45" i="2" s="1"/>
  <c r="F170" i="2"/>
  <c r="K46" i="2"/>
  <c r="E171" i="2" l="1"/>
  <c r="A173" i="2"/>
  <c r="D172" i="2"/>
  <c r="B172" i="2"/>
  <c r="J44" i="2" s="1"/>
  <c r="C172" i="2"/>
  <c r="E172" i="2" l="1"/>
  <c r="A174" i="2"/>
  <c r="D173" i="2"/>
  <c r="B173" i="2"/>
  <c r="J43" i="2" s="1"/>
  <c r="C173" i="2"/>
  <c r="F171" i="2"/>
  <c r="K45" i="2"/>
  <c r="E173" i="2" l="1"/>
  <c r="A175" i="2"/>
  <c r="C174" i="2"/>
  <c r="E174" i="2" s="1"/>
  <c r="D174" i="2"/>
  <c r="B174" i="2"/>
  <c r="J42" i="2" s="1"/>
  <c r="F172" i="2"/>
  <c r="K44" i="2"/>
  <c r="F174" i="2" l="1"/>
  <c r="K42" i="2"/>
  <c r="A176" i="2"/>
  <c r="C175" i="2"/>
  <c r="E175" i="2" s="1"/>
  <c r="D175" i="2"/>
  <c r="B175" i="2"/>
  <c r="J41" i="2" s="1"/>
  <c r="K43" i="2"/>
  <c r="F173" i="2"/>
  <c r="F175" i="2" l="1"/>
  <c r="K41" i="2"/>
  <c r="A177" i="2"/>
  <c r="C176" i="2"/>
  <c r="E176" i="2" s="1"/>
  <c r="D176" i="2"/>
  <c r="B176" i="2"/>
  <c r="J40" i="2" s="1"/>
  <c r="F176" i="2" l="1"/>
  <c r="K40" i="2"/>
  <c r="A178" i="2"/>
  <c r="C177" i="2"/>
  <c r="E177" i="2" s="1"/>
  <c r="D177" i="2"/>
  <c r="B177" i="2"/>
  <c r="J39" i="2" s="1"/>
  <c r="K39" i="2" l="1"/>
  <c r="F177" i="2"/>
  <c r="A179" i="2"/>
  <c r="C178" i="2"/>
  <c r="E178" i="2" s="1"/>
  <c r="D178" i="2"/>
  <c r="B178" i="2"/>
  <c r="J38" i="2" s="1"/>
  <c r="K38" i="2" l="1"/>
  <c r="F178" i="2"/>
  <c r="A180" i="2"/>
  <c r="C179" i="2"/>
  <c r="E179" i="2" s="1"/>
  <c r="D179" i="2"/>
  <c r="B179" i="2"/>
  <c r="J37" i="2" s="1"/>
  <c r="F179" i="2" l="1"/>
  <c r="K37" i="2"/>
  <c r="A181" i="2"/>
  <c r="C180" i="2"/>
  <c r="E180" i="2" s="1"/>
  <c r="D180" i="2"/>
  <c r="B180" i="2"/>
  <c r="J36" i="2" s="1"/>
  <c r="K36" i="2" l="1"/>
  <c r="F180" i="2"/>
  <c r="A182" i="2"/>
  <c r="B181" i="2"/>
  <c r="J35" i="2" s="1"/>
  <c r="D181" i="2"/>
  <c r="C181" i="2"/>
  <c r="E181" i="2" s="1"/>
  <c r="A183" i="2" l="1"/>
  <c r="B182" i="2"/>
  <c r="J34" i="2" s="1"/>
  <c r="C182" i="2"/>
  <c r="D182" i="2"/>
  <c r="F181" i="2"/>
  <c r="K35" i="2"/>
  <c r="E182" i="2" l="1"/>
  <c r="A184" i="2"/>
  <c r="C183" i="2"/>
  <c r="E183" i="2" s="1"/>
  <c r="D183" i="2"/>
  <c r="B183" i="2"/>
  <c r="J33" i="2" s="1"/>
  <c r="F183" i="2" l="1"/>
  <c r="K33" i="2"/>
  <c r="A185" i="2"/>
  <c r="C184" i="2"/>
  <c r="E184" i="2" s="1"/>
  <c r="D184" i="2"/>
  <c r="B184" i="2"/>
  <c r="J32" i="2" s="1"/>
  <c r="F182" i="2"/>
  <c r="K34" i="2"/>
  <c r="K32" i="2" l="1"/>
  <c r="F184" i="2"/>
  <c r="A186" i="2"/>
  <c r="C185" i="2"/>
  <c r="E185" i="2" s="1"/>
  <c r="D185" i="2"/>
  <c r="B185" i="2"/>
  <c r="J31" i="2" s="1"/>
  <c r="F185" i="2" l="1"/>
  <c r="K31" i="2"/>
  <c r="A187" i="2"/>
  <c r="C186" i="2"/>
  <c r="E186" i="2" s="1"/>
  <c r="D186" i="2"/>
  <c r="B186" i="2"/>
  <c r="J30" i="2" s="1"/>
  <c r="K30" i="2" l="1"/>
  <c r="F186" i="2"/>
  <c r="A188" i="2"/>
  <c r="C187" i="2"/>
  <c r="E187" i="2" s="1"/>
  <c r="D187" i="2"/>
  <c r="B187" i="2"/>
  <c r="J29" i="2" s="1"/>
  <c r="F187" i="2" l="1"/>
  <c r="K29" i="2"/>
  <c r="A189" i="2"/>
  <c r="C188" i="2"/>
  <c r="E188" i="2" s="1"/>
  <c r="B188" i="2"/>
  <c r="J28" i="2" s="1"/>
  <c r="D188" i="2"/>
  <c r="F188" i="2" l="1"/>
  <c r="K28" i="2"/>
  <c r="A190" i="2"/>
  <c r="B189" i="2"/>
  <c r="J27" i="2" s="1"/>
  <c r="C189" i="2"/>
  <c r="D189" i="2"/>
  <c r="A191" i="2" l="1"/>
  <c r="C190" i="2"/>
  <c r="D190" i="2"/>
  <c r="B190" i="2"/>
  <c r="J26" i="2" s="1"/>
  <c r="E189" i="2"/>
  <c r="E190" i="2" l="1"/>
  <c r="K27" i="2"/>
  <c r="F189" i="2"/>
  <c r="A192" i="2"/>
  <c r="C191" i="2"/>
  <c r="D191" i="2"/>
  <c r="B191" i="2"/>
  <c r="J25" i="2" s="1"/>
  <c r="E191" i="2" l="1"/>
  <c r="A193" i="2"/>
  <c r="C192" i="2"/>
  <c r="E192" i="2" s="1"/>
  <c r="B192" i="2"/>
  <c r="J24" i="2" s="1"/>
  <c r="D192" i="2"/>
  <c r="K26" i="2"/>
  <c r="F190" i="2"/>
  <c r="F192" i="2" l="1"/>
  <c r="K24" i="2"/>
  <c r="A194" i="2"/>
  <c r="C193" i="2"/>
  <c r="E193" i="2" s="1"/>
  <c r="D193" i="2"/>
  <c r="B193" i="2"/>
  <c r="J23" i="2" s="1"/>
  <c r="F191" i="2"/>
  <c r="K25" i="2"/>
  <c r="F193" i="2" l="1"/>
  <c r="K23" i="2"/>
  <c r="A195" i="2"/>
  <c r="B194" i="2"/>
  <c r="J22" i="2" s="1"/>
  <c r="D194" i="2"/>
  <c r="C194" i="2"/>
  <c r="E194" i="2" s="1"/>
  <c r="A196" i="2" l="1"/>
  <c r="C195" i="2"/>
  <c r="D195" i="2"/>
  <c r="B195" i="2"/>
  <c r="J21" i="2" s="1"/>
  <c r="K22" i="2"/>
  <c r="F194" i="2"/>
  <c r="E195" i="2" l="1"/>
  <c r="A197" i="2"/>
  <c r="B196" i="2"/>
  <c r="J20" i="2" s="1"/>
  <c r="D196" i="2"/>
  <c r="C196" i="2"/>
  <c r="E196" i="2" s="1"/>
  <c r="A198" i="2" l="1"/>
  <c r="D197" i="2"/>
  <c r="C197" i="2"/>
  <c r="E197" i="2" s="1"/>
  <c r="B197" i="2"/>
  <c r="J19" i="2" s="1"/>
  <c r="K20" i="2"/>
  <c r="F196" i="2"/>
  <c r="F195" i="2"/>
  <c r="K21" i="2"/>
  <c r="F197" i="2" l="1"/>
  <c r="K19" i="2"/>
  <c r="A199" i="2"/>
  <c r="B198" i="2"/>
  <c r="J18" i="2" s="1"/>
  <c r="C198" i="2"/>
  <c r="D198" i="2"/>
  <c r="A200" i="2" l="1"/>
  <c r="C199" i="2"/>
  <c r="D199" i="2"/>
  <c r="B199" i="2"/>
  <c r="J17" i="2" s="1"/>
  <c r="E198" i="2"/>
  <c r="E199" i="2" l="1"/>
  <c r="F198" i="2"/>
  <c r="K18" i="2"/>
  <c r="A201" i="2"/>
  <c r="D200" i="2"/>
  <c r="B200" i="2"/>
  <c r="J16" i="2" s="1"/>
  <c r="C200" i="2"/>
  <c r="E200" i="2" s="1"/>
  <c r="F200" i="2" l="1"/>
  <c r="K16" i="2"/>
  <c r="A202" i="2"/>
  <c r="D201" i="2"/>
  <c r="C201" i="2"/>
  <c r="B201" i="2"/>
  <c r="J15" i="2" s="1"/>
  <c r="F199" i="2"/>
  <c r="K17" i="2"/>
  <c r="A203" i="2" l="1"/>
  <c r="C202" i="2"/>
  <c r="D202" i="2"/>
  <c r="B202" i="2"/>
  <c r="J14" i="2" s="1"/>
  <c r="E201" i="2"/>
  <c r="E202" i="2" l="1"/>
  <c r="F201" i="2"/>
  <c r="K15" i="2"/>
  <c r="A204" i="2"/>
  <c r="C203" i="2"/>
  <c r="E203" i="2" s="1"/>
  <c r="D203" i="2"/>
  <c r="B203" i="2"/>
  <c r="J13" i="2" s="1"/>
  <c r="A205" i="2" l="1"/>
  <c r="C204" i="2"/>
  <c r="B204" i="2"/>
  <c r="J12" i="2" s="1"/>
  <c r="D204" i="2"/>
  <c r="F203" i="2"/>
  <c r="K13" i="2"/>
  <c r="F202" i="2"/>
  <c r="K14" i="2"/>
  <c r="E204" i="2" l="1"/>
  <c r="A206" i="2"/>
  <c r="D205" i="2"/>
  <c r="C205" i="2"/>
  <c r="E205" i="2" s="1"/>
  <c r="B205" i="2"/>
  <c r="J11" i="2" s="1"/>
  <c r="F205" i="2" l="1"/>
  <c r="K11" i="2"/>
  <c r="A207" i="2"/>
  <c r="C206" i="2"/>
  <c r="E206" i="2" s="1"/>
  <c r="D206" i="2"/>
  <c r="B206" i="2"/>
  <c r="J10" i="2" s="1"/>
  <c r="F204" i="2"/>
  <c r="K12" i="2"/>
  <c r="F206" i="2" l="1"/>
  <c r="K10" i="2"/>
  <c r="A208" i="2"/>
  <c r="B207" i="2"/>
  <c r="J9" i="2" s="1"/>
  <c r="C207" i="2"/>
  <c r="D207" i="2"/>
  <c r="B208" i="2" l="1"/>
  <c r="J8" i="2" s="1"/>
  <c r="C208" i="2"/>
  <c r="D208" i="2"/>
  <c r="E207" i="2"/>
  <c r="F207" i="2" l="1"/>
  <c r="K9" i="2"/>
  <c r="E208" i="2"/>
  <c r="F208" i="2" l="1"/>
  <c r="K8" i="2"/>
</calcChain>
</file>

<file path=xl/sharedStrings.xml><?xml version="1.0" encoding="utf-8"?>
<sst xmlns="http://schemas.openxmlformats.org/spreadsheetml/2006/main" count="127" uniqueCount="96">
  <si>
    <t>Depth</t>
  </si>
  <si>
    <t>:1</t>
  </si>
  <si>
    <t>ft</t>
  </si>
  <si>
    <t>Width</t>
  </si>
  <si>
    <t>Length</t>
  </si>
  <si>
    <t>User Input</t>
  </si>
  <si>
    <t>D</t>
  </si>
  <si>
    <t>W</t>
  </si>
  <si>
    <t>L</t>
  </si>
  <si>
    <t>S</t>
  </si>
  <si>
    <t>Depth from Surface</t>
  </si>
  <si>
    <t>Volume (ft3)</t>
  </si>
  <si>
    <t>Volume (gal)</t>
  </si>
  <si>
    <t>25yr or 100 yr 24 hr rainfall</t>
  </si>
  <si>
    <t>Net Rainfall over pit</t>
  </si>
  <si>
    <t>Feet</t>
  </si>
  <si>
    <t>Dec Net</t>
  </si>
  <si>
    <t>Jan Net</t>
  </si>
  <si>
    <t>Feb Net</t>
  </si>
  <si>
    <t>Square Feet</t>
  </si>
  <si>
    <t>inches</t>
  </si>
  <si>
    <t>Depth of Storage</t>
  </si>
  <si>
    <t>Data Input</t>
  </si>
  <si>
    <t>Freeboard</t>
  </si>
  <si>
    <t>Inches</t>
  </si>
  <si>
    <t>(See Guidelines:  Either 1' or 2' for all sites)</t>
  </si>
  <si>
    <t>(See Table 5 and use value or highest in range or Go to NOAA 14)</t>
  </si>
  <si>
    <t>Paved Lot runoff</t>
  </si>
  <si>
    <t>(From Supplement 7</t>
  </si>
  <si>
    <t>Assume evap.)</t>
  </si>
  <si>
    <t>Paved Drainage Area into</t>
  </si>
  <si>
    <t>storage</t>
  </si>
  <si>
    <t>Manure, washwater, bedding excluding any outside drainage areas over 76 days</t>
  </si>
  <si>
    <t>Gallons</t>
  </si>
  <si>
    <t>or</t>
  </si>
  <si>
    <t>OUTPUT SUMMARY X-SECTION</t>
  </si>
  <si>
    <t>Pg 1 of 4</t>
  </si>
  <si>
    <t>Pg 2 0f 4</t>
  </si>
  <si>
    <t>Pg 3 of 4</t>
  </si>
  <si>
    <t>Pg 4 of 4</t>
  </si>
  <si>
    <t>Big Dairy, LLC</t>
  </si>
  <si>
    <t>MANURE STORAGE WINTER CAPACITY PLANNING LEVEL DETERMINATION SPREADSHEET
for Sloped Waste Storage Facilities</t>
  </si>
  <si>
    <t>(Enter data in light blue cells)</t>
  </si>
  <si>
    <t>Width of Storage</t>
  </si>
  <si>
    <t>Length of Storage</t>
  </si>
  <si>
    <t>Interior Side Slope</t>
  </si>
  <si>
    <t>(Measured at inside top of slope)</t>
  </si>
  <si>
    <t>(Measured from top of embankment to pumpout depth)</t>
  </si>
  <si>
    <t>(Commonly 2.5, but can be 2.0 or 3.0)</t>
  </si>
  <si>
    <t>Storage Pond Dimensions being Evaluated</t>
  </si>
  <si>
    <t>(If paved area drains into storage)</t>
  </si>
  <si>
    <t>(This is derived from data in Appendix 3 by getting daily production and multipling by 76. )</t>
  </si>
  <si>
    <t>(Dec 15 thru Feb 28 or 76 Days)</t>
  </si>
  <si>
    <r>
      <rPr>
        <b/>
        <sz val="11"/>
        <color theme="1"/>
        <rFont val="Calibri"/>
        <family val="2"/>
        <scheme val="minor"/>
      </rPr>
      <t>NOTE:</t>
    </r>
    <r>
      <rPr>
        <sz val="11"/>
        <color theme="1"/>
        <rFont val="Calibri"/>
        <family val="2"/>
        <scheme val="minor"/>
      </rPr>
      <t xml:space="preserve">  The Dec Net value will be prorated 17/31 to reflect partial value for Dec.)</t>
    </r>
  </si>
  <si>
    <t>Date:</t>
  </si>
  <si>
    <t>Depth from top of storage</t>
  </si>
  <si>
    <t>Gallons of storage at this depth</t>
  </si>
  <si>
    <t>Shows Volume at your selected depth</t>
  </si>
  <si>
    <t>(Includes runoff from a</t>
  </si>
  <si>
    <t>Square foot paved lot)</t>
  </si>
  <si>
    <t>PLANVIEW OF SITE</t>
  </si>
  <si>
    <t>Slope Ratio</t>
  </si>
  <si>
    <t>This chart shows capacity at any depth starting from bottom</t>
  </si>
  <si>
    <t>"W"</t>
  </si>
  <si>
    <t>"L"</t>
  </si>
  <si>
    <t>"D"</t>
  </si>
  <si>
    <t>"D" in Feet</t>
  </si>
  <si>
    <t>"L" in Feet</t>
  </si>
  <si>
    <t>"W" in Feet</t>
  </si>
  <si>
    <t>Outputs &amp; Results</t>
  </si>
  <si>
    <r>
      <rPr>
        <b/>
        <sz val="11"/>
        <color rgb="FFFF0000"/>
        <rFont val="Calibri"/>
        <family val="2"/>
        <scheme val="minor"/>
      </rPr>
      <t>Maximum Volume</t>
    </r>
    <r>
      <rPr>
        <b/>
        <sz val="11"/>
        <color theme="1"/>
        <rFont val="Calibri"/>
        <family val="2"/>
        <scheme val="minor"/>
      </rPr>
      <t xml:space="preserve"> entering winter period</t>
    </r>
  </si>
  <si>
    <t>This spreadsheet is one option to solve for the required Vertical storage depth for CAFO's going
into the winter storage period.  Sloped interiors result in a variation of capacity per unit of depth.
Using four inputs, the program generates a set of data for the facility volume.  Additional data 
determines the vertical depths and volumes to be subtracted from the total storage depth.  
The final step is a simple trial and error input to develop the vertical depth required.  Outputs 
include a summary planveiw, x-section, and a Stage-Storage curve.</t>
  </si>
  <si>
    <t>Lebanon</t>
  </si>
  <si>
    <r>
      <t xml:space="preserve">Enter the highest value that does not exceed </t>
    </r>
    <r>
      <rPr>
        <b/>
        <sz val="11"/>
        <color rgb="FFFF0000"/>
        <rFont val="Calibri"/>
        <family val="2"/>
        <scheme val="minor"/>
      </rPr>
      <t>Maximum Volume</t>
    </r>
    <r>
      <rPr>
        <b/>
        <sz val="11"/>
        <color theme="1"/>
        <rFont val="Calibri"/>
        <family val="2"/>
        <scheme val="minor"/>
      </rPr>
      <t xml:space="preserve"> shown above. Watch corresponding volume for selected depth, shown to left to assist you in the process.</t>
    </r>
  </si>
  <si>
    <t>Completed by:</t>
  </si>
  <si>
    <t>Operator or Farm Name:</t>
  </si>
  <si>
    <t>Storage ID or Name:</t>
  </si>
  <si>
    <t>County:</t>
  </si>
  <si>
    <t>Joe Farmer</t>
  </si>
  <si>
    <t>(Enter Zero if none)</t>
  </si>
  <si>
    <t>Depth after subtracting Freeboard</t>
  </si>
  <si>
    <t>Vol. of Net rainfall over top area</t>
  </si>
  <si>
    <t>Vol. of 24hr event  over top area</t>
  </si>
  <si>
    <t>Vol. of runoff from paved lot</t>
  </si>
  <si>
    <t>Vol. of wastes over 76 days</t>
  </si>
  <si>
    <t>Combined volume of wastes over 76 days, paved lot, 24 hr and net rainfall over storage</t>
  </si>
  <si>
    <t>This is the minimum vertical distance from the top of the embankment to the top of the manure level on Dec. 15</t>
  </si>
  <si>
    <t>The equivelant slope distance from top of embankment to manure level on Dec. 15</t>
  </si>
  <si>
    <t>Note: User to fill in all Blue cells</t>
  </si>
  <si>
    <t>Note:  User to use Trial and Error in Olive Green Cell to find minimum Depth</t>
  </si>
  <si>
    <t>(Yellow cells auto-filled)</t>
  </si>
  <si>
    <r>
      <rPr>
        <b/>
        <sz val="11"/>
        <color theme="1"/>
        <rFont val="Calibri"/>
        <family val="2"/>
        <scheme val="minor"/>
      </rPr>
      <t xml:space="preserve">Disclaimer:  </t>
    </r>
    <r>
      <rPr>
        <sz val="11"/>
        <color theme="1"/>
        <rFont val="Calibri"/>
        <family val="2"/>
        <scheme val="minor"/>
      </rPr>
      <t>This program assumes constant interior slopes and a flat bottom.  No credit is given for sloped bottoms or ramp volumes. Therefore the use of a Stage Storage Curve generated from "As-built" data is recommended, if available from your Engineering Consultant.</t>
    </r>
  </si>
  <si>
    <t>Stage 3 for Dairy Cows</t>
  </si>
  <si>
    <t>Vol. of 24hr event over drainage area</t>
  </si>
  <si>
    <r>
      <t xml:space="preserve">Instructions for Use of this Spreadsheet
</t>
    </r>
    <r>
      <rPr>
        <sz val="11"/>
        <color theme="1"/>
        <rFont val="Calibri"/>
        <family val="2"/>
        <scheme val="minor"/>
      </rPr>
      <t xml:space="preserve">This spreadsheet generates a stage-storage curve for storages up to 20 feet in total depth.  Inputs provided by the user include inside top of slope width  and length, the inside slope ratio (typically 2.5 or 3.0), and the total usable pumpout depth measured from the Top of the Storage.  Many lined storages have sloped bottoms that only store solids and can not be pumped out. If your facility has multiple inside slope ratios, use actual data to construct a stage-storage curve and use the other example outlined in the supplement this is associated with.  Example sites include those with 7:1 slopes for pumpout across the entire end of the facility.              </t>
    </r>
    <r>
      <rPr>
        <b/>
        <u/>
        <sz val="11"/>
        <color theme="1"/>
        <rFont val="Calibri"/>
        <family val="2"/>
        <scheme val="minor"/>
      </rPr>
      <t xml:space="preserve">
</t>
    </r>
    <r>
      <rPr>
        <sz val="11"/>
        <color theme="1"/>
        <rFont val="Calibri"/>
        <family val="2"/>
        <scheme val="minor"/>
      </rPr>
      <t xml:space="preserve">
*  You can only fill in the Blue or Olive green Cells.  All other cells are locked.
*  Auto fill cells are Yellow.
* On page 3 of 4, the user must use Trial and Error to fill out the one olive green cell to get as close to the allowed Volume level.  If the user goes to high a warning is posted.
*  Page 4 shows a visual summary of the findings. It gives the required vertical distance from the top of embankment that must exist or be exceeded on Dec 15 of each year.  If the staff gauge is broken, measure the slope length and compare it against the computed value to verify that the site meets or exceeds the minimum remaining capacity going into the winter period beginnning on Dec 15 of each year.
</t>
    </r>
    <r>
      <rPr>
        <b/>
        <sz val="11"/>
        <color theme="1"/>
        <rFont val="Calibri"/>
        <family val="2"/>
        <scheme val="minor"/>
      </rPr>
      <t>NOTE:  The Pennsylvania State Conservation Commision  and the USDA NRCS have provided this as an optional cumputational tool.   Every effort was made to come up with an accurate solution however this tool makes several assumptions on the uniformity of the site, therefore the real capacities can vary with those computed. Any shortcomings and legal and/or monetary issues caused by using this spreadsheet are the burden of the user.  If that is a concern, the owner should hire their own professional to develop the required vertical depth prior to entering the winter storage period.</t>
    </r>
  </si>
  <si>
    <t xml:space="preserve">   </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</si>
</sst>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0"/>
    <numFmt numFmtId="165" formatCode="0.0"/>
    <numFmt numFmtId="166" formatCode="m/d/yy;@"/>
  </numFmts>
  <fonts count="12" x14ac:knownFonts="1">
    <font>
      <sz val="11"/>
      <color theme="1"/>
      <name val="Calibri"/>
      <family val="2"/>
      <scheme val="minor"/>
    </font>
    <font>
      <b/>
      <sz val="11"/>
      <color theme="1"/>
      <name val="Calibri"/>
      <family val="2"/>
      <scheme val="minor"/>
    </font>
    <font>
      <b/>
      <u/>
      <sz val="11"/>
      <color theme="1"/>
      <name val="Calibri"/>
      <family val="2"/>
      <scheme val="minor"/>
    </font>
    <font>
      <sz val="11"/>
      <name val="Calibri"/>
      <family val="2"/>
      <scheme val="minor"/>
    </font>
    <font>
      <b/>
      <u/>
      <sz val="16"/>
      <color theme="1"/>
      <name val="Calibri"/>
      <family val="2"/>
      <scheme val="minor"/>
    </font>
    <font>
      <b/>
      <u/>
      <sz val="14"/>
      <color theme="1"/>
      <name val="Calibri"/>
      <family val="2"/>
      <scheme val="minor"/>
    </font>
    <font>
      <b/>
      <sz val="11"/>
      <color rgb="FFFF0000"/>
      <name val="Calibri"/>
      <family val="2"/>
      <scheme val="minor"/>
    </font>
    <font>
      <b/>
      <sz val="12"/>
      <name val="Calibri"/>
      <family val="2"/>
      <scheme val="minor"/>
    </font>
    <font>
      <b/>
      <sz val="11"/>
      <name val="Calibri"/>
      <family val="2"/>
      <scheme val="minor"/>
    </font>
    <font>
      <sz val="14"/>
      <color theme="1"/>
      <name val="Calibri"/>
      <family val="2"/>
      <scheme val="minor"/>
    </font>
    <font>
      <b/>
      <sz val="9"/>
      <color theme="1"/>
      <name val="Calibri"/>
      <family val="2"/>
      <scheme val="minor"/>
    </font>
    <font>
      <b/>
      <sz val="10"/>
      <color theme="1"/>
      <name val="Calibri"/>
      <family val="2"/>
      <scheme val="minor"/>
    </font>
  </fonts>
  <fills count="7">
    <fill>
      <patternFill patternType="none"/>
    </fill>
    <fill>
      <patternFill patternType="gray125"/>
    </fill>
    <fill>
      <patternFill patternType="solid">
        <fgColor theme="4" tint="0.79998168889431442"/>
        <bgColor indexed="64"/>
      </patternFill>
    </fill>
    <fill>
      <patternFill patternType="solid">
        <fgColor rgb="FFFFFF00"/>
        <bgColor indexed="64"/>
      </patternFill>
    </fill>
    <fill>
      <patternFill patternType="solid">
        <fgColor theme="0"/>
        <bgColor indexed="64"/>
      </patternFill>
    </fill>
    <fill>
      <patternFill patternType="solid">
        <fgColor theme="3" tint="0.79998168889431442"/>
        <bgColor indexed="64"/>
      </patternFill>
    </fill>
    <fill>
      <patternFill patternType="solid">
        <fgColor theme="6" tint="0.39997558519241921"/>
        <bgColor indexed="64"/>
      </patternFill>
    </fill>
  </fills>
  <borders count="24">
    <border>
      <left/>
      <right/>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s>
  <cellStyleXfs count="1">
    <xf numFmtId="0" fontId="0" fillId="0" borderId="0"/>
  </cellStyleXfs>
  <cellXfs count="121">
    <xf numFmtId="0" fontId="0" fillId="0" borderId="0" xfId="0"/>
    <xf numFmtId="0" fontId="0" fillId="2" borderId="1" xfId="0" applyFill="1" applyBorder="1" applyProtection="1">
      <protection locked="0"/>
    </xf>
    <xf numFmtId="0" fontId="0" fillId="0" borderId="0" xfId="0" applyAlignment="1">
      <alignment horizontal="center"/>
    </xf>
    <xf numFmtId="0" fontId="0" fillId="0" borderId="0" xfId="0" applyAlignment="1">
      <alignment horizontal="center" wrapText="1"/>
    </xf>
    <xf numFmtId="0" fontId="3" fillId="5" borderId="1" xfId="0" applyFont="1" applyFill="1" applyBorder="1" applyProtection="1">
      <protection locked="0"/>
    </xf>
    <xf numFmtId="0" fontId="0" fillId="0" borderId="0" xfId="0" applyAlignment="1">
      <alignment wrapText="1"/>
    </xf>
    <xf numFmtId="0" fontId="3" fillId="0" borderId="0" xfId="0" applyFont="1" applyFill="1" applyBorder="1" applyAlignment="1" applyProtection="1">
      <alignment horizontal="center"/>
    </xf>
    <xf numFmtId="0" fontId="0" fillId="0" borderId="0" xfId="0" applyProtection="1"/>
    <xf numFmtId="0" fontId="0" fillId="0" borderId="0" xfId="0" applyFill="1" applyBorder="1" applyProtection="1"/>
    <xf numFmtId="0" fontId="1" fillId="0" borderId="0" xfId="0" applyFont="1" applyProtection="1"/>
    <xf numFmtId="0" fontId="0" fillId="0" borderId="0" xfId="0" applyFill="1" applyBorder="1" applyAlignment="1" applyProtection="1"/>
    <xf numFmtId="0" fontId="0" fillId="4" borderId="0" xfId="0" applyFill="1" applyBorder="1" applyProtection="1"/>
    <xf numFmtId="0" fontId="0" fillId="0" borderId="0" xfId="0" applyBorder="1" applyProtection="1"/>
    <xf numFmtId="0" fontId="0" fillId="0" borderId="0" xfId="0" applyBorder="1" applyAlignment="1" applyProtection="1"/>
    <xf numFmtId="0" fontId="0" fillId="0" borderId="0" xfId="0" applyAlignment="1" applyProtection="1"/>
    <xf numFmtId="0" fontId="4" fillId="0" borderId="0" xfId="0" applyFont="1" applyProtection="1"/>
    <xf numFmtId="0" fontId="1" fillId="0" borderId="0" xfId="0" applyFont="1" applyAlignment="1" applyProtection="1">
      <alignment horizontal="center"/>
    </xf>
    <xf numFmtId="0" fontId="0" fillId="0" borderId="0" xfId="0" applyFill="1" applyBorder="1" applyAlignment="1" applyProtection="1">
      <alignment horizontal="center"/>
    </xf>
    <xf numFmtId="3" fontId="0" fillId="4" borderId="0" xfId="0" applyNumberFormat="1" applyFill="1" applyBorder="1" applyProtection="1"/>
    <xf numFmtId="3" fontId="0" fillId="4" borderId="0" xfId="0" applyNumberFormat="1" applyFill="1" applyBorder="1" applyAlignment="1" applyProtection="1"/>
    <xf numFmtId="0" fontId="0" fillId="0" borderId="0" xfId="0" applyBorder="1" applyAlignment="1" applyProtection="1">
      <alignment horizontal="right"/>
    </xf>
    <xf numFmtId="0" fontId="0" fillId="0" borderId="0" xfId="0" applyAlignment="1" applyProtection="1">
      <alignment horizontal="center"/>
    </xf>
    <xf numFmtId="0" fontId="1" fillId="0" borderId="0" xfId="0" applyFont="1" applyBorder="1" applyProtection="1"/>
    <xf numFmtId="0" fontId="0" fillId="0" borderId="0" xfId="0" applyAlignment="1" applyProtection="1">
      <alignment horizontal="left"/>
    </xf>
    <xf numFmtId="0" fontId="0" fillId="0" borderId="0" xfId="0" applyFont="1" applyBorder="1" applyAlignment="1" applyProtection="1">
      <alignment horizontal="center"/>
    </xf>
    <xf numFmtId="0" fontId="0" fillId="4" borderId="0" xfId="0" applyFill="1" applyBorder="1" applyAlignment="1" applyProtection="1"/>
    <xf numFmtId="2" fontId="0" fillId="4" borderId="0" xfId="0" applyNumberFormat="1" applyFill="1" applyBorder="1" applyProtection="1"/>
    <xf numFmtId="3" fontId="0" fillId="0" borderId="0" xfId="0" applyNumberFormat="1" applyProtection="1"/>
    <xf numFmtId="164" fontId="0" fillId="4" borderId="0" xfId="0" applyNumberFormat="1" applyFill="1" applyBorder="1" applyProtection="1"/>
    <xf numFmtId="0" fontId="5" fillId="0" borderId="0" xfId="0" applyFont="1" applyProtection="1"/>
    <xf numFmtId="49" fontId="1" fillId="3" borderId="4" xfId="0" applyNumberFormat="1" applyFont="1" applyFill="1" applyBorder="1" applyProtection="1"/>
    <xf numFmtId="0" fontId="1" fillId="3" borderId="6" xfId="0" applyFont="1" applyFill="1" applyBorder="1" applyProtection="1"/>
    <xf numFmtId="0" fontId="0" fillId="3" borderId="1" xfId="0" applyFill="1" applyBorder="1" applyProtection="1"/>
    <xf numFmtId="49" fontId="1" fillId="3" borderId="9" xfId="0" applyNumberFormat="1" applyFont="1" applyFill="1" applyBorder="1" applyProtection="1"/>
    <xf numFmtId="0" fontId="1" fillId="3" borderId="11" xfId="0" applyFont="1" applyFill="1" applyBorder="1" applyProtection="1"/>
    <xf numFmtId="165" fontId="0" fillId="3" borderId="1" xfId="0" applyNumberFormat="1" applyFill="1" applyBorder="1" applyProtection="1"/>
    <xf numFmtId="3" fontId="0" fillId="3" borderId="1" xfId="0" applyNumberFormat="1" applyFill="1" applyBorder="1" applyAlignment="1" applyProtection="1"/>
    <xf numFmtId="0" fontId="1" fillId="0" borderId="0" xfId="0" applyFont="1" applyAlignment="1" applyProtection="1">
      <alignment wrapText="1"/>
    </xf>
    <xf numFmtId="0" fontId="1" fillId="0" borderId="0" xfId="0" applyFont="1" applyAlignment="1" applyProtection="1">
      <alignment horizontal="left"/>
    </xf>
    <xf numFmtId="3" fontId="0" fillId="3" borderId="1" xfId="0" applyNumberFormat="1" applyFill="1" applyBorder="1" applyProtection="1"/>
    <xf numFmtId="3" fontId="0" fillId="3" borderId="2" xfId="0" applyNumberFormat="1" applyFill="1" applyBorder="1" applyAlignment="1" applyProtection="1"/>
    <xf numFmtId="3" fontId="0" fillId="3" borderId="2" xfId="0" applyNumberFormat="1" applyFill="1" applyBorder="1" applyProtection="1"/>
    <xf numFmtId="0" fontId="1" fillId="0" borderId="0" xfId="0" applyFont="1" applyAlignment="1" applyProtection="1"/>
    <xf numFmtId="0" fontId="0" fillId="3" borderId="2" xfId="0" applyFill="1" applyBorder="1" applyProtection="1"/>
    <xf numFmtId="0" fontId="1" fillId="0" borderId="0" xfId="0" applyFont="1" applyBorder="1" applyAlignment="1" applyProtection="1"/>
    <xf numFmtId="49" fontId="1" fillId="0" borderId="23" xfId="0" applyNumberFormat="1" applyFont="1" applyBorder="1" applyProtection="1"/>
    <xf numFmtId="0" fontId="0" fillId="0" borderId="3" xfId="0" applyBorder="1" applyProtection="1"/>
    <xf numFmtId="49" fontId="11" fillId="0" borderId="23" xfId="0" applyNumberFormat="1" applyFont="1" applyBorder="1" applyProtection="1"/>
    <xf numFmtId="0" fontId="1" fillId="0" borderId="3" xfId="0" applyFont="1" applyBorder="1" applyProtection="1"/>
    <xf numFmtId="0" fontId="0" fillId="0" borderId="0" xfId="0" applyBorder="1" applyAlignment="1" applyProtection="1">
      <alignment horizontal="center"/>
    </xf>
    <xf numFmtId="49" fontId="0" fillId="0" borderId="0" xfId="0" applyNumberFormat="1" applyBorder="1" applyAlignment="1" applyProtection="1"/>
    <xf numFmtId="0" fontId="0" fillId="0" borderId="0" xfId="0" applyBorder="1" applyAlignment="1" applyProtection="1">
      <alignment horizontal="left"/>
    </xf>
    <xf numFmtId="3" fontId="1" fillId="0" borderId="0" xfId="0" applyNumberFormat="1" applyFont="1" applyAlignment="1" applyProtection="1">
      <alignment horizontal="center"/>
    </xf>
    <xf numFmtId="49" fontId="1" fillId="0" borderId="3" xfId="0" applyNumberFormat="1" applyFont="1" applyBorder="1" applyProtection="1"/>
    <xf numFmtId="49" fontId="0" fillId="0" borderId="0" xfId="0" applyNumberFormat="1" applyProtection="1"/>
    <xf numFmtId="49" fontId="11" fillId="0" borderId="2" xfId="0" applyNumberFormat="1" applyFont="1" applyBorder="1" applyProtection="1"/>
    <xf numFmtId="0" fontId="0" fillId="5" borderId="1" xfId="0" applyFill="1" applyBorder="1" applyAlignment="1" applyProtection="1">
      <alignment horizontal="center"/>
      <protection locked="0"/>
    </xf>
    <xf numFmtId="0" fontId="0" fillId="2" borderId="1" xfId="0" applyFill="1" applyBorder="1" applyAlignment="1" applyProtection="1">
      <alignment horizontal="center"/>
      <protection locked="0"/>
    </xf>
    <xf numFmtId="0" fontId="3" fillId="2" borderId="1" xfId="0" applyFont="1" applyFill="1" applyBorder="1" applyProtection="1">
      <protection locked="0"/>
    </xf>
    <xf numFmtId="3" fontId="0" fillId="2" borderId="1" xfId="0" applyNumberFormat="1" applyFill="1" applyBorder="1" applyProtection="1">
      <protection locked="0"/>
    </xf>
    <xf numFmtId="0" fontId="0" fillId="6" borderId="3" xfId="0" applyFill="1" applyBorder="1" applyProtection="1">
      <protection locked="0"/>
    </xf>
    <xf numFmtId="0" fontId="1" fillId="0" borderId="0" xfId="0" applyFont="1" applyAlignment="1" applyProtection="1"/>
    <xf numFmtId="0" fontId="0" fillId="0" borderId="0" xfId="0" applyBorder="1" applyAlignment="1" applyProtection="1">
      <alignment horizontal="right"/>
    </xf>
    <xf numFmtId="0" fontId="0" fillId="0" borderId="0" xfId="0" applyAlignment="1" applyProtection="1">
      <alignment horizontal="right"/>
    </xf>
    <xf numFmtId="166" fontId="0" fillId="2" borderId="20" xfId="0" applyNumberFormat="1" applyFill="1" applyBorder="1" applyAlignment="1" applyProtection="1">
      <alignment horizontal="center"/>
      <protection locked="0"/>
    </xf>
    <xf numFmtId="166" fontId="0" fillId="0" borderId="22" xfId="0" applyNumberFormat="1" applyBorder="1" applyAlignment="1" applyProtection="1">
      <alignment horizontal="center"/>
      <protection locked="0"/>
    </xf>
    <xf numFmtId="0" fontId="0" fillId="2" borderId="20" xfId="0" applyFill="1" applyBorder="1" applyAlignment="1" applyProtection="1">
      <protection locked="0"/>
    </xf>
    <xf numFmtId="0" fontId="0" fillId="2" borderId="21" xfId="0" applyFill="1" applyBorder="1" applyAlignment="1" applyProtection="1">
      <protection locked="0"/>
    </xf>
    <xf numFmtId="0" fontId="0" fillId="2" borderId="22" xfId="0" applyFill="1" applyBorder="1" applyAlignment="1" applyProtection="1">
      <protection locked="0"/>
    </xf>
    <xf numFmtId="0" fontId="0" fillId="0" borderId="0" xfId="0" applyAlignment="1" applyProtection="1"/>
    <xf numFmtId="0" fontId="0" fillId="0" borderId="0" xfId="0" applyBorder="1" applyAlignment="1" applyProtection="1"/>
    <xf numFmtId="0" fontId="5" fillId="0" borderId="0" xfId="0" applyFont="1" applyAlignment="1" applyProtection="1">
      <alignment horizontal="right"/>
    </xf>
    <xf numFmtId="0" fontId="9" fillId="0" borderId="0" xfId="0" applyFont="1" applyAlignment="1" applyProtection="1">
      <alignment horizontal="right"/>
    </xf>
    <xf numFmtId="0" fontId="1" fillId="0" borderId="4" xfId="0" applyFont="1" applyBorder="1" applyAlignment="1" applyProtection="1">
      <alignment wrapText="1"/>
    </xf>
    <xf numFmtId="0" fontId="1" fillId="0" borderId="5" xfId="0" applyFont="1" applyBorder="1" applyAlignment="1" applyProtection="1">
      <alignment wrapText="1"/>
    </xf>
    <xf numFmtId="0" fontId="1" fillId="0" borderId="6" xfId="0" applyFont="1" applyBorder="1" applyAlignment="1" applyProtection="1">
      <alignment wrapText="1"/>
    </xf>
    <xf numFmtId="0" fontId="1" fillId="0" borderId="7" xfId="0" applyFont="1" applyBorder="1" applyAlignment="1" applyProtection="1">
      <alignment wrapText="1"/>
    </xf>
    <xf numFmtId="0" fontId="1" fillId="0" borderId="0" xfId="0" applyFont="1" applyBorder="1" applyAlignment="1" applyProtection="1">
      <alignment wrapText="1"/>
    </xf>
    <xf numFmtId="0" fontId="1" fillId="0" borderId="8" xfId="0" applyFont="1" applyBorder="1" applyAlignment="1" applyProtection="1">
      <alignment wrapText="1"/>
    </xf>
    <xf numFmtId="0" fontId="1" fillId="0" borderId="9" xfId="0" applyFont="1" applyBorder="1" applyAlignment="1" applyProtection="1">
      <alignment wrapText="1"/>
    </xf>
    <xf numFmtId="0" fontId="1" fillId="0" borderId="10" xfId="0" applyFont="1" applyBorder="1" applyAlignment="1" applyProtection="1">
      <alignment wrapText="1"/>
    </xf>
    <xf numFmtId="0" fontId="1" fillId="0" borderId="11" xfId="0" applyFont="1" applyBorder="1" applyAlignment="1" applyProtection="1">
      <alignment wrapText="1"/>
    </xf>
    <xf numFmtId="0" fontId="0" fillId="0" borderId="5" xfId="0" applyBorder="1" applyAlignment="1" applyProtection="1">
      <alignment wrapText="1"/>
    </xf>
    <xf numFmtId="0" fontId="0" fillId="0" borderId="6" xfId="0" applyBorder="1" applyAlignment="1" applyProtection="1">
      <alignment wrapText="1"/>
    </xf>
    <xf numFmtId="0" fontId="0" fillId="0" borderId="7" xfId="0" applyBorder="1" applyAlignment="1" applyProtection="1">
      <alignment wrapText="1"/>
    </xf>
    <xf numFmtId="0" fontId="0" fillId="0" borderId="0" xfId="0" applyBorder="1" applyAlignment="1" applyProtection="1">
      <alignment wrapText="1"/>
    </xf>
    <xf numFmtId="0" fontId="0" fillId="0" borderId="8" xfId="0" applyBorder="1" applyAlignment="1" applyProtection="1">
      <alignment wrapText="1"/>
    </xf>
    <xf numFmtId="0" fontId="0" fillId="0" borderId="9" xfId="0" applyBorder="1" applyAlignment="1" applyProtection="1">
      <alignment wrapText="1"/>
    </xf>
    <xf numFmtId="0" fontId="0" fillId="0" borderId="10" xfId="0" applyBorder="1" applyAlignment="1" applyProtection="1">
      <alignment wrapText="1"/>
    </xf>
    <xf numFmtId="0" fontId="0" fillId="0" borderId="11" xfId="0" applyBorder="1" applyAlignment="1" applyProtection="1">
      <alignment wrapText="1"/>
    </xf>
    <xf numFmtId="0" fontId="0" fillId="2" borderId="20" xfId="0" applyFill="1" applyBorder="1" applyAlignment="1" applyProtection="1">
      <alignment wrapText="1"/>
      <protection locked="0"/>
    </xf>
    <xf numFmtId="0" fontId="0" fillId="0" borderId="21" xfId="0" applyBorder="1" applyAlignment="1" applyProtection="1">
      <alignment wrapText="1"/>
      <protection locked="0"/>
    </xf>
    <xf numFmtId="0" fontId="0" fillId="0" borderId="22" xfId="0" applyBorder="1" applyAlignment="1" applyProtection="1">
      <alignment wrapText="1"/>
      <protection locked="0"/>
    </xf>
    <xf numFmtId="0" fontId="0" fillId="0" borderId="0" xfId="0" applyAlignment="1" applyProtection="1">
      <alignment wrapText="1"/>
    </xf>
    <xf numFmtId="0" fontId="1" fillId="0" borderId="0" xfId="0" applyFont="1" applyAlignment="1" applyProtection="1">
      <alignment wrapText="1"/>
    </xf>
    <xf numFmtId="0" fontId="6" fillId="0" borderId="0" xfId="0" applyFont="1" applyAlignment="1" applyProtection="1"/>
    <xf numFmtId="0" fontId="0" fillId="0" borderId="12" xfId="0" applyFill="1" applyBorder="1" applyAlignment="1" applyProtection="1">
      <alignment wrapText="1"/>
    </xf>
    <xf numFmtId="0" fontId="0" fillId="0" borderId="13" xfId="0" applyBorder="1" applyAlignment="1" applyProtection="1">
      <alignment wrapText="1"/>
    </xf>
    <xf numFmtId="0" fontId="0" fillId="0" borderId="14" xfId="0" applyBorder="1" applyAlignment="1" applyProtection="1">
      <alignment wrapText="1"/>
    </xf>
    <xf numFmtId="0" fontId="0" fillId="0" borderId="15" xfId="0" applyBorder="1" applyAlignment="1" applyProtection="1">
      <alignment wrapText="1"/>
    </xf>
    <xf numFmtId="0" fontId="0" fillId="0" borderId="16" xfId="0" applyBorder="1" applyAlignment="1" applyProtection="1">
      <alignment wrapText="1"/>
    </xf>
    <xf numFmtId="0" fontId="0" fillId="0" borderId="17" xfId="0" applyBorder="1" applyAlignment="1" applyProtection="1">
      <alignment wrapText="1"/>
    </xf>
    <xf numFmtId="0" fontId="0" fillId="0" borderId="18" xfId="0" applyBorder="1" applyAlignment="1" applyProtection="1">
      <alignment wrapText="1"/>
    </xf>
    <xf numFmtId="0" fontId="0" fillId="0" borderId="19" xfId="0" applyBorder="1" applyAlignment="1" applyProtection="1">
      <alignment wrapText="1"/>
    </xf>
    <xf numFmtId="0" fontId="8" fillId="0" borderId="0" xfId="0" applyFont="1" applyAlignment="1" applyProtection="1">
      <alignment horizontal="center" wrapText="1"/>
    </xf>
    <xf numFmtId="0" fontId="3" fillId="0" borderId="0" xfId="0" applyFont="1" applyAlignment="1" applyProtection="1">
      <alignment horizontal="center" wrapText="1"/>
    </xf>
    <xf numFmtId="0" fontId="8" fillId="0" borderId="0" xfId="0" applyFont="1" applyAlignment="1" applyProtection="1"/>
    <xf numFmtId="0" fontId="1" fillId="0" borderId="0" xfId="0" applyFont="1" applyAlignment="1" applyProtection="1">
      <alignment horizontal="right"/>
    </xf>
    <xf numFmtId="0" fontId="6" fillId="0" borderId="13" xfId="0" applyFont="1" applyBorder="1" applyAlignment="1" applyProtection="1">
      <alignment horizontal="center"/>
    </xf>
    <xf numFmtId="0" fontId="0" fillId="0" borderId="13" xfId="0" applyBorder="1" applyAlignment="1" applyProtection="1">
      <alignment horizontal="center"/>
    </xf>
    <xf numFmtId="0" fontId="0" fillId="0" borderId="12" xfId="0" applyBorder="1" applyAlignment="1" applyProtection="1">
      <alignment wrapText="1"/>
    </xf>
    <xf numFmtId="0" fontId="0" fillId="4" borderId="0" xfId="0" applyFill="1" applyBorder="1" applyAlignment="1" applyProtection="1">
      <alignment horizontal="center" wrapText="1"/>
    </xf>
    <xf numFmtId="0" fontId="7" fillId="0" borderId="0" xfId="0" applyFont="1" applyFill="1" applyBorder="1" applyAlignment="1" applyProtection="1">
      <alignment horizontal="center" wrapText="1"/>
    </xf>
    <xf numFmtId="49" fontId="0" fillId="2" borderId="1" xfId="0" applyNumberFormat="1" applyFill="1" applyBorder="1" applyAlignment="1" applyProtection="1">
      <protection locked="0"/>
    </xf>
    <xf numFmtId="0" fontId="1" fillId="0" borderId="0" xfId="0" applyFont="1" applyBorder="1" applyAlignment="1" applyProtection="1"/>
    <xf numFmtId="0" fontId="1" fillId="0" borderId="0" xfId="0" applyFont="1" applyAlignment="1" applyProtection="1">
      <alignment horizontal="left"/>
    </xf>
    <xf numFmtId="0" fontId="1" fillId="0" borderId="16" xfId="0" applyFont="1" applyBorder="1" applyAlignment="1" applyProtection="1">
      <alignment horizontal="left"/>
    </xf>
    <xf numFmtId="0" fontId="1" fillId="0" borderId="16" xfId="0" applyFont="1" applyBorder="1" applyAlignment="1" applyProtection="1"/>
    <xf numFmtId="0" fontId="10" fillId="0" borderId="0" xfId="0" applyFont="1" applyAlignment="1" applyProtection="1"/>
    <xf numFmtId="0" fontId="2" fillId="0" borderId="0" xfId="0" applyFont="1" applyAlignment="1">
      <alignment wrapText="1"/>
    </xf>
    <xf numFmtId="0" fontId="0" fillId="0" borderId="0" xfId="0" applyAlignment="1">
      <alignment wrapText="1"/>
    </xf>
  </cellXfs>
  <cellStyles count="1">
    <cellStyle name="Normal" xfId="0" builtinId="0"/>
  </cellStyles>
  <dxfs count="0"/>
  <tableStyles count="0" defaultTableStyle="TableStyleMedium9" defaultPivotStyle="PivotStyleLight16"/>
  <colors>
    <mruColors>
      <color rgb="FFCC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Stage</a:t>
            </a:r>
            <a:r>
              <a:rPr lang="en-US" baseline="0"/>
              <a:t> - Storage Curve</a:t>
            </a:r>
            <a:endParaRPr lang="en-US"/>
          </a:p>
        </c:rich>
      </c:tx>
      <c:overlay val="0"/>
    </c:title>
    <c:autoTitleDeleted val="0"/>
    <c:plotArea>
      <c:layout>
        <c:manualLayout>
          <c:layoutTarget val="inner"/>
          <c:xMode val="edge"/>
          <c:yMode val="edge"/>
          <c:x val="6.831675208455984E-2"/>
          <c:y val="0.12837321582090738"/>
          <c:w val="0.88701232415318698"/>
          <c:h val="0.73737771932521445"/>
        </c:manualLayout>
      </c:layout>
      <c:scatterChart>
        <c:scatterStyle val="lineMarker"/>
        <c:varyColors val="0"/>
        <c:ser>
          <c:idx val="0"/>
          <c:order val="0"/>
          <c:tx>
            <c:v>Volume</c:v>
          </c:tx>
          <c:marker>
            <c:symbol val="none"/>
          </c:marker>
          <c:trendline>
            <c:trendlineType val="log"/>
            <c:dispRSqr val="0"/>
            <c:dispEq val="0"/>
          </c:trendline>
          <c:trendline>
            <c:trendlineType val="log"/>
            <c:dispRSqr val="0"/>
            <c:dispEq val="0"/>
          </c:trendline>
          <c:xVal>
            <c:numRef>
              <c:f>Calculations!$F$8:$F$208</c:f>
              <c:numCache>
                <c:formatCode>General</c:formatCode>
                <c:ptCount val="201"/>
                <c:pt idx="0">
                  <c:v>2422712.16</c:v>
                </c:pt>
                <c:pt idx="1">
                  <c:v>2394519.2296666671</c:v>
                </c:pt>
                <c:pt idx="2">
                  <c:v>2366475.5253333338</c:v>
                </c:pt>
                <c:pt idx="3">
                  <c:v>2338580.673</c:v>
                </c:pt>
                <c:pt idx="4">
                  <c:v>2310834.2986666667</c:v>
                </c:pt>
                <c:pt idx="5">
                  <c:v>2283236.0283333333</c:v>
                </c:pt>
                <c:pt idx="6">
                  <c:v>2255785.4879999999</c:v>
                </c:pt>
                <c:pt idx="7">
                  <c:v>2228482.3036666671</c:v>
                </c:pt>
                <c:pt idx="8">
                  <c:v>2201326.1013333332</c:v>
                </c:pt>
                <c:pt idx="9">
                  <c:v>2174316.5069999998</c:v>
                </c:pt>
                <c:pt idx="10">
                  <c:v>2147453.146666667</c:v>
                </c:pt>
                <c:pt idx="11">
                  <c:v>2120735.6463333336</c:v>
                </c:pt>
                <c:pt idx="12">
                  <c:v>2094163.6320000002</c:v>
                </c:pt>
                <c:pt idx="13">
                  <c:v>2067736.7296666664</c:v>
                </c:pt>
                <c:pt idx="14">
                  <c:v>2041454.5653333336</c:v>
                </c:pt>
                <c:pt idx="15">
                  <c:v>2015316.7650000001</c:v>
                </c:pt>
                <c:pt idx="16">
                  <c:v>1989322.9546666667</c:v>
                </c:pt>
                <c:pt idx="17">
                  <c:v>1963472.7603333334</c:v>
                </c:pt>
                <c:pt idx="18">
                  <c:v>1937765.808</c:v>
                </c:pt>
                <c:pt idx="19">
                  <c:v>1912201.7236666668</c:v>
                </c:pt>
                <c:pt idx="20">
                  <c:v>1886780.1333333335</c:v>
                </c:pt>
                <c:pt idx="21">
                  <c:v>1861500.6629999999</c:v>
                </c:pt>
                <c:pt idx="22">
                  <c:v>1836362.9386666666</c:v>
                </c:pt>
                <c:pt idx="23">
                  <c:v>1811366.5863333333</c:v>
                </c:pt>
                <c:pt idx="24">
                  <c:v>1786511.2320000001</c:v>
                </c:pt>
                <c:pt idx="25">
                  <c:v>1761796.5016666667</c:v>
                </c:pt>
                <c:pt idx="26">
                  <c:v>1737222.0213333331</c:v>
                </c:pt>
                <c:pt idx="27">
                  <c:v>1712787.4170000001</c:v>
                </c:pt>
                <c:pt idx="28">
                  <c:v>1688492.3146666666</c:v>
                </c:pt>
                <c:pt idx="29">
                  <c:v>1664336.3403333332</c:v>
                </c:pt>
                <c:pt idx="30">
                  <c:v>1640319.1199999996</c:v>
                </c:pt>
                <c:pt idx="31">
                  <c:v>1616440.2796666664</c:v>
                </c:pt>
                <c:pt idx="32">
                  <c:v>1592699.4453333332</c:v>
                </c:pt>
                <c:pt idx="33">
                  <c:v>1569096.243</c:v>
                </c:pt>
                <c:pt idx="34">
                  <c:v>1545630.2986666667</c:v>
                </c:pt>
                <c:pt idx="35">
                  <c:v>1522301.2383333331</c:v>
                </c:pt>
                <c:pt idx="36">
                  <c:v>1499108.6879999998</c:v>
                </c:pt>
                <c:pt idx="37">
                  <c:v>1476052.2736666664</c:v>
                </c:pt>
                <c:pt idx="38">
                  <c:v>1453131.6213333334</c:v>
                </c:pt>
                <c:pt idx="39">
                  <c:v>1430346.3569999998</c:v>
                </c:pt>
                <c:pt idx="40">
                  <c:v>1407696.1066666665</c:v>
                </c:pt>
                <c:pt idx="41">
                  <c:v>1385180.4963333332</c:v>
                </c:pt>
                <c:pt idx="42">
                  <c:v>1362799.152</c:v>
                </c:pt>
                <c:pt idx="43">
                  <c:v>1340551.6996666668</c:v>
                </c:pt>
                <c:pt idx="44">
                  <c:v>1318437.7653333335</c:v>
                </c:pt>
                <c:pt idx="45">
                  <c:v>1296456.9750000001</c:v>
                </c:pt>
                <c:pt idx="46">
                  <c:v>1274608.9546666667</c:v>
                </c:pt>
                <c:pt idx="47">
                  <c:v>1252893.3303333335</c:v>
                </c:pt>
                <c:pt idx="48">
                  <c:v>1231309.7280000001</c:v>
                </c:pt>
                <c:pt idx="49">
                  <c:v>1209857.7736666668</c:v>
                </c:pt>
                <c:pt idx="50">
                  <c:v>1188537.0933333337</c:v>
                </c:pt>
                <c:pt idx="51">
                  <c:v>1167347.3130000008</c:v>
                </c:pt>
                <c:pt idx="52">
                  <c:v>1146288.0586666672</c:v>
                </c:pt>
                <c:pt idx="53">
                  <c:v>1125358.9563333339</c:v>
                </c:pt>
                <c:pt idx="54">
                  <c:v>1104559.6320000009</c:v>
                </c:pt>
                <c:pt idx="55">
                  <c:v>1083889.7116666676</c:v>
                </c:pt>
                <c:pt idx="56">
                  <c:v>1063348.8213333343</c:v>
                </c:pt>
                <c:pt idx="57">
                  <c:v>1042936.5870000011</c:v>
                </c:pt>
                <c:pt idx="58">
                  <c:v>1022652.6346666678</c:v>
                </c:pt>
                <c:pt idx="59">
                  <c:v>1002496.5903333345</c:v>
                </c:pt>
                <c:pt idx="60">
                  <c:v>982468.08000000112</c:v>
                </c:pt>
                <c:pt idx="61">
                  <c:v>962566.72966666776</c:v>
                </c:pt>
                <c:pt idx="62">
                  <c:v>942792.16533333447</c:v>
                </c:pt>
                <c:pt idx="63">
                  <c:v>923144.01300000132</c:v>
                </c:pt>
                <c:pt idx="64">
                  <c:v>903621.89866666798</c:v>
                </c:pt>
                <c:pt idx="65">
                  <c:v>884225.44833333464</c:v>
                </c:pt>
                <c:pt idx="66">
                  <c:v>864954.28800000157</c:v>
                </c:pt>
                <c:pt idx="67">
                  <c:v>845808.04366666824</c:v>
                </c:pt>
                <c:pt idx="68">
                  <c:v>826786.34133333503</c:v>
                </c:pt>
                <c:pt idx="69">
                  <c:v>807888.80700000166</c:v>
                </c:pt>
                <c:pt idx="70">
                  <c:v>789115.06666666828</c:v>
                </c:pt>
                <c:pt idx="71">
                  <c:v>770464.74633333518</c:v>
                </c:pt>
                <c:pt idx="72">
                  <c:v>751937.47200000193</c:v>
                </c:pt>
                <c:pt idx="73">
                  <c:v>733532.86966666859</c:v>
                </c:pt>
                <c:pt idx="74">
                  <c:v>715250.56533333531</c:v>
                </c:pt>
                <c:pt idx="75">
                  <c:v>697090.18500000192</c:v>
                </c:pt>
                <c:pt idx="76">
                  <c:v>679051.35466666869</c:v>
                </c:pt>
                <c:pt idx="77">
                  <c:v>661133.70033333544</c:v>
                </c:pt>
                <c:pt idx="78">
                  <c:v>643336.84800000209</c:v>
                </c:pt>
                <c:pt idx="79">
                  <c:v>625660.42366666882</c:v>
                </c:pt>
                <c:pt idx="80">
                  <c:v>608104.05333333556</c:v>
                </c:pt>
                <c:pt idx="81">
                  <c:v>590667.36300000222</c:v>
                </c:pt>
                <c:pt idx="82">
                  <c:v>573349.97866666887</c:v>
                </c:pt>
                <c:pt idx="83">
                  <c:v>556151.52633333567</c:v>
                </c:pt>
                <c:pt idx="84">
                  <c:v>539071.63200000243</c:v>
                </c:pt>
                <c:pt idx="85">
                  <c:v>522109.92166666902</c:v>
                </c:pt>
                <c:pt idx="86">
                  <c:v>505266.0213333359</c:v>
                </c:pt>
                <c:pt idx="87">
                  <c:v>488539.55700000242</c:v>
                </c:pt>
                <c:pt idx="88">
                  <c:v>471930.15466666926</c:v>
                </c:pt>
                <c:pt idx="89">
                  <c:v>455437.44033333595</c:v>
                </c:pt>
                <c:pt idx="90">
                  <c:v>439061.0400000026</c:v>
                </c:pt>
                <c:pt idx="91">
                  <c:v>422800.57966666931</c:v>
                </c:pt>
                <c:pt idx="92">
                  <c:v>406655.685333336</c:v>
                </c:pt>
                <c:pt idx="93">
                  <c:v>390625.98300000269</c:v>
                </c:pt>
                <c:pt idx="94">
                  <c:v>374711.09866666939</c:v>
                </c:pt>
                <c:pt idx="95">
                  <c:v>358910.65833333612</c:v>
                </c:pt>
                <c:pt idx="96">
                  <c:v>343224.28800000279</c:v>
                </c:pt>
                <c:pt idx="97">
                  <c:v>327651.61366666952</c:v>
                </c:pt>
                <c:pt idx="98">
                  <c:v>312192.26133333624</c:v>
                </c:pt>
                <c:pt idx="99">
                  <c:v>296845.85700000299</c:v>
                </c:pt>
                <c:pt idx="100">
                  <c:v>281612.0266666697</c:v>
                </c:pt>
                <c:pt idx="101">
                  <c:v>266490.39633333642</c:v>
                </c:pt>
                <c:pt idx="102">
                  <c:v>251480.59200000306</c:v>
                </c:pt>
                <c:pt idx="103">
                  <c:v>236582.23966666978</c:v>
                </c:pt>
                <c:pt idx="104">
                  <c:v>221794.96533333644</c:v>
                </c:pt>
                <c:pt idx="105">
                  <c:v>207118.39500000313</c:v>
                </c:pt>
                <c:pt idx="106">
                  <c:v>192552.15466666984</c:v>
                </c:pt>
                <c:pt idx="107">
                  <c:v>178095.87033333653</c:v>
                </c:pt>
                <c:pt idx="108">
                  <c:v>163749.16800000321</c:v>
                </c:pt>
                <c:pt idx="109">
                  <c:v>149511.67366666987</c:v>
                </c:pt>
                <c:pt idx="110">
                  <c:v>135383.01333333657</c:v>
                </c:pt>
                <c:pt idx="111">
                  <c:v>121362.81300000325</c:v>
                </c:pt>
                <c:pt idx="112">
                  <c:v>107450.69866666995</c:v>
                </c:pt>
                <c:pt idx="113">
                  <c:v>93646.29633333665</c:v>
                </c:pt>
                <c:pt idx="114">
                  <c:v>79949.232000003351</c:v>
                </c:pt>
                <c:pt idx="115">
                  <c:v>66359.13166667003</c:v>
                </c:pt>
                <c:pt idx="116">
                  <c:v>52875.621333336734</c:v>
                </c:pt>
                <c:pt idx="117">
                  <c:v>39498.327000003417</c:v>
                </c:pt>
                <c:pt idx="118">
                  <c:v>26226.874666670094</c:v>
                </c:pt>
                <c:pt idx="119">
                  <c:v>13060.890333336782</c:v>
                </c:pt>
                <c:pt idx="120">
                  <c:v>3.4661521652878991E-9</c:v>
                </c:pt>
                <c:pt idx="121">
                  <c:v>-12956.170333329852</c:v>
                </c:pt>
                <c:pt idx="122">
                  <c:v>-25807.994666663169</c:v>
                </c:pt>
                <c:pt idx="123">
                  <c:v>-38555.846999996495</c:v>
                </c:pt>
                <c:pt idx="124">
                  <c:v>-51200.101333329796</c:v>
                </c:pt>
                <c:pt idx="125">
                  <c:v>-63741.131666663117</c:v>
                </c:pt>
                <c:pt idx="126">
                  <c:v>-76179.31199999644</c:v>
                </c:pt>
                <c:pt idx="127">
                  <c:v>-88515.016333329768</c:v>
                </c:pt>
                <c:pt idx="128">
                  <c:v>-100748.61866666307</c:v>
                </c:pt>
                <c:pt idx="129">
                  <c:v>-112880.49299999639</c:v>
                </c:pt>
                <c:pt idx="130">
                  <c:v>-124911.01333332974</c:v>
                </c:pt>
                <c:pt idx="131">
                  <c:v>-136840.55366666307</c:v>
                </c:pt>
                <c:pt idx="132">
                  <c:v>-148669.48799999637</c:v>
                </c:pt>
                <c:pt idx="133">
                  <c:v>-160398.19033332969</c:v>
                </c:pt>
                <c:pt idx="134">
                  <c:v>-172027.03466666304</c:v>
                </c:pt>
                <c:pt idx="135">
                  <c:v>-183556.39499999632</c:v>
                </c:pt>
                <c:pt idx="136">
                  <c:v>-194986.64533332965</c:v>
                </c:pt>
                <c:pt idx="137">
                  <c:v>-206318.15966666304</c:v>
                </c:pt>
                <c:pt idx="138">
                  <c:v>-217551.31199999634</c:v>
                </c:pt>
                <c:pt idx="139">
                  <c:v>-228686.47633332966</c:v>
                </c:pt>
                <c:pt idx="140">
                  <c:v>-239724.02666666298</c:v>
                </c:pt>
                <c:pt idx="141">
                  <c:v>-250664.33699999633</c:v>
                </c:pt>
                <c:pt idx="142">
                  <c:v>-261507.78133332959</c:v>
                </c:pt>
                <c:pt idx="143">
                  <c:v>-272254.733666663</c:v>
                </c:pt>
                <c:pt idx="144">
                  <c:v>-282905.5679999963</c:v>
                </c:pt>
                <c:pt idx="145">
                  <c:v>-293460.65833332954</c:v>
                </c:pt>
                <c:pt idx="146">
                  <c:v>-303920.37866666296</c:v>
                </c:pt>
                <c:pt idx="147">
                  <c:v>-314285.10299999628</c:v>
                </c:pt>
                <c:pt idx="148">
                  <c:v>-324555.20533332962</c:v>
                </c:pt>
                <c:pt idx="149">
                  <c:v>-334731.05966666288</c:v>
                </c:pt>
                <c:pt idx="150">
                  <c:v>-344813.03999999625</c:v>
                </c:pt>
                <c:pt idx="151">
                  <c:v>-354801.52033332956</c:v>
                </c:pt>
                <c:pt idx="152">
                  <c:v>-364696.87466666289</c:v>
                </c:pt>
                <c:pt idx="153">
                  <c:v>-374499.47699999635</c:v>
                </c:pt>
                <c:pt idx="154">
                  <c:v>-384209.70133332966</c:v>
                </c:pt>
                <c:pt idx="155">
                  <c:v>-393827.92166666302</c:v>
                </c:pt>
                <c:pt idx="156">
                  <c:v>-403354.51199999632</c:v>
                </c:pt>
                <c:pt idx="157">
                  <c:v>-412789.84633332968</c:v>
                </c:pt>
                <c:pt idx="158">
                  <c:v>-422134.29866666294</c:v>
                </c:pt>
                <c:pt idx="159">
                  <c:v>-431388.24299999623</c:v>
                </c:pt>
                <c:pt idx="160">
                  <c:v>-440552.05333332956</c:v>
                </c:pt>
                <c:pt idx="161">
                  <c:v>-449626.10366666294</c:v>
                </c:pt>
                <c:pt idx="162">
                  <c:v>-458610.76799999649</c:v>
                </c:pt>
                <c:pt idx="163">
                  <c:v>-467506.42033333</c:v>
                </c:pt>
                <c:pt idx="164">
                  <c:v>-476313.43466666341</c:v>
                </c:pt>
                <c:pt idx="165">
                  <c:v>-485032.18499999691</c:v>
                </c:pt>
                <c:pt idx="166">
                  <c:v>-493663.04533333046</c:v>
                </c:pt>
                <c:pt idx="167">
                  <c:v>-502206.38966666406</c:v>
                </c:pt>
                <c:pt idx="168">
                  <c:v>-510662.59199999738</c:v>
                </c:pt>
                <c:pt idx="169">
                  <c:v>-519032.02633333078</c:v>
                </c:pt>
                <c:pt idx="170">
                  <c:v>-527315.06666666432</c:v>
                </c:pt>
                <c:pt idx="171">
                  <c:v>-535512.08699999796</c:v>
                </c:pt>
                <c:pt idx="172">
                  <c:v>-543623.4613333313</c:v>
                </c:pt>
                <c:pt idx="173">
                  <c:v>-551649.56366666465</c:v>
                </c:pt>
                <c:pt idx="174">
                  <c:v>-559590.76799999818</c:v>
                </c:pt>
                <c:pt idx="175">
                  <c:v>-567447.44833333185</c:v>
                </c:pt>
                <c:pt idx="176">
                  <c:v>-575219.97866666515</c:v>
                </c:pt>
                <c:pt idx="177">
                  <c:v>-582908.73299999849</c:v>
                </c:pt>
                <c:pt idx="178">
                  <c:v>-590514.08533333207</c:v>
                </c:pt>
                <c:pt idx="179">
                  <c:v>-598036.4096666656</c:v>
                </c:pt>
                <c:pt idx="180">
                  <c:v>-605476.07999999891</c:v>
                </c:pt>
                <c:pt idx="181">
                  <c:v>-612833.47033333231</c:v>
                </c:pt>
                <c:pt idx="182">
                  <c:v>-620108.95466666587</c:v>
                </c:pt>
                <c:pt idx="183">
                  <c:v>-627302.90699999942</c:v>
                </c:pt>
                <c:pt idx="184">
                  <c:v>-634415.70133333292</c:v>
                </c:pt>
                <c:pt idx="185">
                  <c:v>-641447.71166666609</c:v>
                </c:pt>
                <c:pt idx="186">
                  <c:v>-648399.31199999957</c:v>
                </c:pt>
                <c:pt idx="187">
                  <c:v>-655270.87633333309</c:v>
                </c:pt>
                <c:pt idx="188">
                  <c:v>-662062.77866666636</c:v>
                </c:pt>
                <c:pt idx="189">
                  <c:v>-668775.39299999981</c:v>
                </c:pt>
                <c:pt idx="190">
                  <c:v>-675409.09333333338</c:v>
                </c:pt>
                <c:pt idx="191">
                  <c:v>-681964.25366666692</c:v>
                </c:pt>
                <c:pt idx="192">
                  <c:v>-688441.24800000025</c:v>
                </c:pt>
                <c:pt idx="193">
                  <c:v>-694840.45033333346</c:v>
                </c:pt>
                <c:pt idx="194">
                  <c:v>-701162.23466666695</c:v>
                </c:pt>
                <c:pt idx="195">
                  <c:v>-707406.97500000056</c:v>
                </c:pt>
                <c:pt idx="196">
                  <c:v>-713575.0453333339</c:v>
                </c:pt>
                <c:pt idx="197">
                  <c:v>-719666.81966666714</c:v>
                </c:pt>
                <c:pt idx="198">
                  <c:v>-725682.6720000006</c:v>
                </c:pt>
                <c:pt idx="199">
                  <c:v>-731622.97633333423</c:v>
                </c:pt>
                <c:pt idx="200">
                  <c:v>-737488.1066666675</c:v>
                </c:pt>
              </c:numCache>
            </c:numRef>
          </c:xVal>
          <c:yVal>
            <c:numRef>
              <c:f>Calculations!$B$8:$B$208</c:f>
              <c:numCache>
                <c:formatCode>General</c:formatCode>
                <c:ptCount val="201"/>
                <c:pt idx="0">
                  <c:v>12</c:v>
                </c:pt>
                <c:pt idx="1">
                  <c:v>11.9</c:v>
                </c:pt>
                <c:pt idx="2">
                  <c:v>11.8</c:v>
                </c:pt>
                <c:pt idx="3">
                  <c:v>11.7</c:v>
                </c:pt>
                <c:pt idx="4">
                  <c:v>11.6</c:v>
                </c:pt>
                <c:pt idx="5">
                  <c:v>11.5</c:v>
                </c:pt>
                <c:pt idx="6">
                  <c:v>11.4</c:v>
                </c:pt>
                <c:pt idx="7">
                  <c:v>11.3</c:v>
                </c:pt>
                <c:pt idx="8">
                  <c:v>11.2</c:v>
                </c:pt>
                <c:pt idx="9">
                  <c:v>11.1</c:v>
                </c:pt>
                <c:pt idx="10">
                  <c:v>11</c:v>
                </c:pt>
                <c:pt idx="11">
                  <c:v>10.9</c:v>
                </c:pt>
                <c:pt idx="12">
                  <c:v>10.8</c:v>
                </c:pt>
                <c:pt idx="13">
                  <c:v>10.7</c:v>
                </c:pt>
                <c:pt idx="14">
                  <c:v>10.6</c:v>
                </c:pt>
                <c:pt idx="15">
                  <c:v>10.5</c:v>
                </c:pt>
                <c:pt idx="16">
                  <c:v>10.4</c:v>
                </c:pt>
                <c:pt idx="17">
                  <c:v>10.299999999999999</c:v>
                </c:pt>
                <c:pt idx="18">
                  <c:v>10.199999999999999</c:v>
                </c:pt>
                <c:pt idx="19">
                  <c:v>10.1</c:v>
                </c:pt>
                <c:pt idx="20">
                  <c:v>10</c:v>
                </c:pt>
                <c:pt idx="21">
                  <c:v>9.8999999999999986</c:v>
                </c:pt>
                <c:pt idx="22">
                  <c:v>9.7999999999999989</c:v>
                </c:pt>
                <c:pt idx="23">
                  <c:v>9.6999999999999993</c:v>
                </c:pt>
                <c:pt idx="24">
                  <c:v>9.6</c:v>
                </c:pt>
                <c:pt idx="25">
                  <c:v>9.5</c:v>
                </c:pt>
                <c:pt idx="26">
                  <c:v>9.3999999999999986</c:v>
                </c:pt>
                <c:pt idx="27">
                  <c:v>9.2999999999999989</c:v>
                </c:pt>
                <c:pt idx="28">
                  <c:v>9.1999999999999993</c:v>
                </c:pt>
                <c:pt idx="29">
                  <c:v>9.0999999999999979</c:v>
                </c:pt>
                <c:pt idx="30">
                  <c:v>8.9999999999999982</c:v>
                </c:pt>
                <c:pt idx="31">
                  <c:v>8.8999999999999986</c:v>
                </c:pt>
                <c:pt idx="32">
                  <c:v>8.7999999999999989</c:v>
                </c:pt>
                <c:pt idx="33">
                  <c:v>8.6999999999999993</c:v>
                </c:pt>
                <c:pt idx="34">
                  <c:v>8.5999999999999979</c:v>
                </c:pt>
                <c:pt idx="35">
                  <c:v>8.4999999999999982</c:v>
                </c:pt>
                <c:pt idx="36">
                  <c:v>8.3999999999999986</c:v>
                </c:pt>
                <c:pt idx="37">
                  <c:v>8.2999999999999972</c:v>
                </c:pt>
                <c:pt idx="38">
                  <c:v>8.1999999999999975</c:v>
                </c:pt>
                <c:pt idx="39">
                  <c:v>8.0999999999999979</c:v>
                </c:pt>
                <c:pt idx="40">
                  <c:v>7.9999999999999982</c:v>
                </c:pt>
                <c:pt idx="41">
                  <c:v>7.8999999999999986</c:v>
                </c:pt>
                <c:pt idx="42">
                  <c:v>7.7999999999999989</c:v>
                </c:pt>
                <c:pt idx="43">
                  <c:v>7.6999999999999993</c:v>
                </c:pt>
                <c:pt idx="44">
                  <c:v>7.6</c:v>
                </c:pt>
                <c:pt idx="45">
                  <c:v>7.5</c:v>
                </c:pt>
                <c:pt idx="46">
                  <c:v>7.4</c:v>
                </c:pt>
                <c:pt idx="47">
                  <c:v>7.3000000000000007</c:v>
                </c:pt>
                <c:pt idx="48">
                  <c:v>7.2000000000000011</c:v>
                </c:pt>
                <c:pt idx="49">
                  <c:v>7.1000000000000014</c:v>
                </c:pt>
                <c:pt idx="50">
                  <c:v>7.0000000000000018</c:v>
                </c:pt>
                <c:pt idx="51">
                  <c:v>6.9000000000000021</c:v>
                </c:pt>
                <c:pt idx="52">
                  <c:v>6.8000000000000025</c:v>
                </c:pt>
                <c:pt idx="53">
                  <c:v>6.7000000000000028</c:v>
                </c:pt>
                <c:pt idx="54">
                  <c:v>6.6000000000000032</c:v>
                </c:pt>
                <c:pt idx="55">
                  <c:v>6.5000000000000036</c:v>
                </c:pt>
                <c:pt idx="56">
                  <c:v>6.4000000000000039</c:v>
                </c:pt>
                <c:pt idx="57">
                  <c:v>6.3000000000000043</c:v>
                </c:pt>
                <c:pt idx="58">
                  <c:v>6.2000000000000046</c:v>
                </c:pt>
                <c:pt idx="59">
                  <c:v>6.100000000000005</c:v>
                </c:pt>
                <c:pt idx="60">
                  <c:v>6.0000000000000053</c:v>
                </c:pt>
                <c:pt idx="61">
                  <c:v>5.9000000000000057</c:v>
                </c:pt>
                <c:pt idx="62">
                  <c:v>5.800000000000006</c:v>
                </c:pt>
                <c:pt idx="63">
                  <c:v>5.7000000000000064</c:v>
                </c:pt>
                <c:pt idx="64">
                  <c:v>5.6000000000000068</c:v>
                </c:pt>
                <c:pt idx="65">
                  <c:v>5.5000000000000071</c:v>
                </c:pt>
                <c:pt idx="66">
                  <c:v>5.4000000000000075</c:v>
                </c:pt>
                <c:pt idx="67">
                  <c:v>5.3000000000000078</c:v>
                </c:pt>
                <c:pt idx="68">
                  <c:v>5.2000000000000082</c:v>
                </c:pt>
                <c:pt idx="69">
                  <c:v>5.1000000000000085</c:v>
                </c:pt>
                <c:pt idx="70">
                  <c:v>5.0000000000000089</c:v>
                </c:pt>
                <c:pt idx="71">
                  <c:v>4.9000000000000092</c:v>
                </c:pt>
                <c:pt idx="72">
                  <c:v>4.8000000000000096</c:v>
                </c:pt>
                <c:pt idx="73">
                  <c:v>4.7000000000000099</c:v>
                </c:pt>
                <c:pt idx="74">
                  <c:v>4.6000000000000103</c:v>
                </c:pt>
                <c:pt idx="75">
                  <c:v>4.5000000000000107</c:v>
                </c:pt>
                <c:pt idx="76">
                  <c:v>4.400000000000011</c:v>
                </c:pt>
                <c:pt idx="77">
                  <c:v>4.3000000000000114</c:v>
                </c:pt>
                <c:pt idx="78">
                  <c:v>4.2000000000000117</c:v>
                </c:pt>
                <c:pt idx="79">
                  <c:v>4.1000000000000121</c:v>
                </c:pt>
                <c:pt idx="80">
                  <c:v>4.0000000000000124</c:v>
                </c:pt>
                <c:pt idx="81">
                  <c:v>3.9000000000000128</c:v>
                </c:pt>
                <c:pt idx="82">
                  <c:v>3.8000000000000131</c:v>
                </c:pt>
                <c:pt idx="83">
                  <c:v>3.7000000000000135</c:v>
                </c:pt>
                <c:pt idx="84">
                  <c:v>3.6000000000000139</c:v>
                </c:pt>
                <c:pt idx="85">
                  <c:v>3.5000000000000142</c:v>
                </c:pt>
                <c:pt idx="86">
                  <c:v>3.4000000000000146</c:v>
                </c:pt>
                <c:pt idx="87">
                  <c:v>3.3000000000000149</c:v>
                </c:pt>
                <c:pt idx="88">
                  <c:v>3.2000000000000153</c:v>
                </c:pt>
                <c:pt idx="89">
                  <c:v>3.1000000000000156</c:v>
                </c:pt>
                <c:pt idx="90">
                  <c:v>3.000000000000016</c:v>
                </c:pt>
                <c:pt idx="91">
                  <c:v>2.9000000000000163</c:v>
                </c:pt>
                <c:pt idx="92">
                  <c:v>2.8000000000000167</c:v>
                </c:pt>
                <c:pt idx="93">
                  <c:v>2.7000000000000171</c:v>
                </c:pt>
                <c:pt idx="94">
                  <c:v>2.6000000000000174</c:v>
                </c:pt>
                <c:pt idx="95">
                  <c:v>2.5000000000000178</c:v>
                </c:pt>
                <c:pt idx="96">
                  <c:v>2.4000000000000181</c:v>
                </c:pt>
                <c:pt idx="97">
                  <c:v>2.3000000000000185</c:v>
                </c:pt>
                <c:pt idx="98">
                  <c:v>2.2000000000000188</c:v>
                </c:pt>
                <c:pt idx="99">
                  <c:v>2.1000000000000192</c:v>
                </c:pt>
                <c:pt idx="100">
                  <c:v>2.0000000000000195</c:v>
                </c:pt>
                <c:pt idx="101">
                  <c:v>1.9000000000000199</c:v>
                </c:pt>
                <c:pt idx="102">
                  <c:v>1.8000000000000203</c:v>
                </c:pt>
                <c:pt idx="103">
                  <c:v>1.7000000000000206</c:v>
                </c:pt>
                <c:pt idx="104">
                  <c:v>1.600000000000021</c:v>
                </c:pt>
                <c:pt idx="105">
                  <c:v>1.5000000000000213</c:v>
                </c:pt>
                <c:pt idx="106">
                  <c:v>1.4000000000000217</c:v>
                </c:pt>
                <c:pt idx="107">
                  <c:v>1.300000000000022</c:v>
                </c:pt>
                <c:pt idx="108">
                  <c:v>1.2000000000000224</c:v>
                </c:pt>
                <c:pt idx="109">
                  <c:v>1.1000000000000227</c:v>
                </c:pt>
                <c:pt idx="110">
                  <c:v>1.0000000000000231</c:v>
                </c:pt>
                <c:pt idx="111">
                  <c:v>0.90000000000002345</c:v>
                </c:pt>
                <c:pt idx="112">
                  <c:v>0.8000000000000238</c:v>
                </c:pt>
                <c:pt idx="113">
                  <c:v>0.70000000000002416</c:v>
                </c:pt>
                <c:pt idx="114">
                  <c:v>0.60000000000002451</c:v>
                </c:pt>
                <c:pt idx="115">
                  <c:v>0.50000000000002487</c:v>
                </c:pt>
                <c:pt idx="116">
                  <c:v>0.40000000000002522</c:v>
                </c:pt>
                <c:pt idx="117">
                  <c:v>0.30000000000002558</c:v>
                </c:pt>
                <c:pt idx="118">
                  <c:v>0.20000000000002593</c:v>
                </c:pt>
                <c:pt idx="119">
                  <c:v>0.10000000000002629</c:v>
                </c:pt>
                <c:pt idx="120">
                  <c:v>2.6645352591003757E-14</c:v>
                </c:pt>
                <c:pt idx="121">
                  <c:v>-9.9999999999972999E-2</c:v>
                </c:pt>
                <c:pt idx="122">
                  <c:v>-0.19999999999997264</c:v>
                </c:pt>
                <c:pt idx="123">
                  <c:v>-0.29999999999997229</c:v>
                </c:pt>
                <c:pt idx="124">
                  <c:v>-0.39999999999997193</c:v>
                </c:pt>
                <c:pt idx="125">
                  <c:v>-0.49999999999997158</c:v>
                </c:pt>
                <c:pt idx="126">
                  <c:v>-0.59999999999997122</c:v>
                </c:pt>
                <c:pt idx="127">
                  <c:v>-0.69999999999997087</c:v>
                </c:pt>
                <c:pt idx="128">
                  <c:v>-0.79999999999997051</c:v>
                </c:pt>
                <c:pt idx="129">
                  <c:v>-0.89999999999997016</c:v>
                </c:pt>
                <c:pt idx="130">
                  <c:v>-0.9999999999999698</c:v>
                </c:pt>
                <c:pt idx="131">
                  <c:v>-1.0999999999999694</c:v>
                </c:pt>
                <c:pt idx="132">
                  <c:v>-1.1999999999999691</c:v>
                </c:pt>
                <c:pt idx="133">
                  <c:v>-1.2999999999999687</c:v>
                </c:pt>
                <c:pt idx="134">
                  <c:v>-1.3999999999999684</c:v>
                </c:pt>
                <c:pt idx="135">
                  <c:v>-1.499999999999968</c:v>
                </c:pt>
                <c:pt idx="136">
                  <c:v>-1.5999999999999677</c:v>
                </c:pt>
                <c:pt idx="137">
                  <c:v>-1.6999999999999673</c:v>
                </c:pt>
                <c:pt idx="138">
                  <c:v>-1.799999999999967</c:v>
                </c:pt>
                <c:pt idx="139">
                  <c:v>-1.8999999999999666</c:v>
                </c:pt>
                <c:pt idx="140">
                  <c:v>-1.9999999999999662</c:v>
                </c:pt>
                <c:pt idx="141">
                  <c:v>-2.0999999999999659</c:v>
                </c:pt>
                <c:pt idx="142">
                  <c:v>-2.1999999999999655</c:v>
                </c:pt>
                <c:pt idx="143">
                  <c:v>-2.2999999999999652</c:v>
                </c:pt>
                <c:pt idx="144">
                  <c:v>-2.3999999999999648</c:v>
                </c:pt>
                <c:pt idx="145">
                  <c:v>-2.4999999999999645</c:v>
                </c:pt>
                <c:pt idx="146">
                  <c:v>-2.5999999999999641</c:v>
                </c:pt>
                <c:pt idx="147">
                  <c:v>-2.6999999999999638</c:v>
                </c:pt>
                <c:pt idx="148">
                  <c:v>-2.7999999999999634</c:v>
                </c:pt>
                <c:pt idx="149">
                  <c:v>-2.8999999999999631</c:v>
                </c:pt>
                <c:pt idx="150">
                  <c:v>-2.9999999999999627</c:v>
                </c:pt>
                <c:pt idx="151">
                  <c:v>-3.0999999999999623</c:v>
                </c:pt>
                <c:pt idx="152">
                  <c:v>-3.199999999999962</c:v>
                </c:pt>
                <c:pt idx="153">
                  <c:v>-3.2999999999999616</c:v>
                </c:pt>
                <c:pt idx="154">
                  <c:v>-3.3999999999999613</c:v>
                </c:pt>
                <c:pt idx="155">
                  <c:v>-3.4999999999999609</c:v>
                </c:pt>
                <c:pt idx="156">
                  <c:v>-3.5999999999999606</c:v>
                </c:pt>
                <c:pt idx="157">
                  <c:v>-3.6999999999999602</c:v>
                </c:pt>
                <c:pt idx="158">
                  <c:v>-3.7999999999999599</c:v>
                </c:pt>
                <c:pt idx="159">
                  <c:v>-3.8999999999999595</c:v>
                </c:pt>
                <c:pt idx="160">
                  <c:v>-3.9999999999999591</c:v>
                </c:pt>
                <c:pt idx="161">
                  <c:v>-4.0999999999999588</c:v>
                </c:pt>
                <c:pt idx="162">
                  <c:v>-4.1999999999999602</c:v>
                </c:pt>
                <c:pt idx="163">
                  <c:v>-4.2999999999999616</c:v>
                </c:pt>
                <c:pt idx="164">
                  <c:v>-4.3999999999999631</c:v>
                </c:pt>
                <c:pt idx="165">
                  <c:v>-4.4999999999999645</c:v>
                </c:pt>
                <c:pt idx="166">
                  <c:v>-4.5999999999999659</c:v>
                </c:pt>
                <c:pt idx="167">
                  <c:v>-4.6999999999999673</c:v>
                </c:pt>
                <c:pt idx="168">
                  <c:v>-4.7999999999999687</c:v>
                </c:pt>
                <c:pt idx="169">
                  <c:v>-4.8999999999999702</c:v>
                </c:pt>
                <c:pt idx="170">
                  <c:v>-4.9999999999999716</c:v>
                </c:pt>
                <c:pt idx="171">
                  <c:v>-5.099999999999973</c:v>
                </c:pt>
                <c:pt idx="172">
                  <c:v>-5.1999999999999744</c:v>
                </c:pt>
                <c:pt idx="173">
                  <c:v>-5.2999999999999758</c:v>
                </c:pt>
                <c:pt idx="174">
                  <c:v>-5.3999999999999773</c:v>
                </c:pt>
                <c:pt idx="175">
                  <c:v>-5.4999999999999787</c:v>
                </c:pt>
                <c:pt idx="176">
                  <c:v>-5.5999999999999801</c:v>
                </c:pt>
                <c:pt idx="177">
                  <c:v>-5.6999999999999815</c:v>
                </c:pt>
                <c:pt idx="178">
                  <c:v>-5.7999999999999829</c:v>
                </c:pt>
                <c:pt idx="179">
                  <c:v>-5.8999999999999844</c:v>
                </c:pt>
                <c:pt idx="180">
                  <c:v>-5.9999999999999858</c:v>
                </c:pt>
                <c:pt idx="181">
                  <c:v>-6.0999999999999872</c:v>
                </c:pt>
                <c:pt idx="182">
                  <c:v>-6.1999999999999886</c:v>
                </c:pt>
                <c:pt idx="183">
                  <c:v>-6.2999999999999901</c:v>
                </c:pt>
                <c:pt idx="184">
                  <c:v>-6.3999999999999915</c:v>
                </c:pt>
                <c:pt idx="185">
                  <c:v>-6.4999999999999929</c:v>
                </c:pt>
                <c:pt idx="186">
                  <c:v>-6.5999999999999943</c:v>
                </c:pt>
                <c:pt idx="187">
                  <c:v>-6.6999999999999957</c:v>
                </c:pt>
                <c:pt idx="188">
                  <c:v>-6.7999999999999972</c:v>
                </c:pt>
                <c:pt idx="189">
                  <c:v>-6.8999999999999986</c:v>
                </c:pt>
                <c:pt idx="190">
                  <c:v>-7</c:v>
                </c:pt>
                <c:pt idx="191">
                  <c:v>-7.1000000000000014</c:v>
                </c:pt>
                <c:pt idx="192">
                  <c:v>-7.2000000000000028</c:v>
                </c:pt>
                <c:pt idx="193">
                  <c:v>-7.3000000000000043</c:v>
                </c:pt>
                <c:pt idx="194">
                  <c:v>-7.4000000000000057</c:v>
                </c:pt>
                <c:pt idx="195">
                  <c:v>-7.5000000000000071</c:v>
                </c:pt>
                <c:pt idx="196">
                  <c:v>-7.6000000000000085</c:v>
                </c:pt>
                <c:pt idx="197">
                  <c:v>-7.7000000000000099</c:v>
                </c:pt>
                <c:pt idx="198">
                  <c:v>-7.8000000000000114</c:v>
                </c:pt>
                <c:pt idx="199">
                  <c:v>-7.9000000000000128</c:v>
                </c:pt>
                <c:pt idx="200">
                  <c:v>-8.0000000000000142</c:v>
                </c:pt>
              </c:numCache>
            </c:numRef>
          </c:yVal>
          <c:smooth val="0"/>
        </c:ser>
        <c:dLbls>
          <c:showLegendKey val="0"/>
          <c:showVal val="0"/>
          <c:showCatName val="0"/>
          <c:showSerName val="0"/>
          <c:showPercent val="0"/>
          <c:showBubbleSize val="0"/>
        </c:dLbls>
        <c:axId val="98824192"/>
        <c:axId val="98826112"/>
      </c:scatterChart>
      <c:valAx>
        <c:axId val="98824192"/>
        <c:scaling>
          <c:orientation val="minMax"/>
          <c:min val="0"/>
        </c:scaling>
        <c:delete val="0"/>
        <c:axPos val="b"/>
        <c:majorGridlines/>
        <c:minorGridlines/>
        <c:title>
          <c:tx>
            <c:rich>
              <a:bodyPr/>
              <a:lstStyle/>
              <a:p>
                <a:pPr>
                  <a:defRPr sz="1100"/>
                </a:pPr>
                <a:r>
                  <a:rPr lang="en-US" sz="1100"/>
                  <a:t>Volume (gallons)</a:t>
                </a:r>
                <a:endParaRPr lang="en-US" sz="1100" baseline="30000"/>
              </a:p>
            </c:rich>
          </c:tx>
          <c:overlay val="0"/>
        </c:title>
        <c:numFmt formatCode="#,##0" sourceLinked="0"/>
        <c:majorTickMark val="out"/>
        <c:minorTickMark val="none"/>
        <c:tickLblPos val="nextTo"/>
        <c:txPr>
          <a:bodyPr/>
          <a:lstStyle/>
          <a:p>
            <a:pPr>
              <a:defRPr sz="1050"/>
            </a:pPr>
            <a:endParaRPr lang="en-US"/>
          </a:p>
        </c:txPr>
        <c:crossAx val="98826112"/>
        <c:crosses val="autoZero"/>
        <c:crossBetween val="midCat"/>
      </c:valAx>
      <c:valAx>
        <c:axId val="98826112"/>
        <c:scaling>
          <c:orientation val="minMax"/>
          <c:min val="0"/>
        </c:scaling>
        <c:delete val="0"/>
        <c:axPos val="l"/>
        <c:majorGridlines/>
        <c:minorGridlines/>
        <c:title>
          <c:tx>
            <c:rich>
              <a:bodyPr rot="-5400000" vert="horz"/>
              <a:lstStyle/>
              <a:p>
                <a:pPr>
                  <a:defRPr sz="1100"/>
                </a:pPr>
                <a:r>
                  <a:rPr lang="en-US" sz="1100"/>
                  <a:t>Depth</a:t>
                </a:r>
                <a:r>
                  <a:rPr lang="en-US" sz="1100" baseline="0"/>
                  <a:t> from Bottom (ft)</a:t>
                </a:r>
                <a:endParaRPr lang="en-US" sz="1100"/>
              </a:p>
            </c:rich>
          </c:tx>
          <c:layout>
            <c:manualLayout>
              <c:xMode val="edge"/>
              <c:yMode val="edge"/>
              <c:x val="8.429927170739435E-3"/>
              <c:y val="0.30665213387706164"/>
            </c:manualLayout>
          </c:layout>
          <c:overlay val="0"/>
        </c:title>
        <c:numFmt formatCode="#,##0" sourceLinked="0"/>
        <c:majorTickMark val="out"/>
        <c:minorTickMark val="none"/>
        <c:tickLblPos val="nextTo"/>
        <c:txPr>
          <a:bodyPr/>
          <a:lstStyle/>
          <a:p>
            <a:pPr>
              <a:defRPr sz="1050"/>
            </a:pPr>
            <a:endParaRPr lang="en-US"/>
          </a:p>
        </c:txPr>
        <c:crossAx val="98824192"/>
        <c:crosses val="autoZero"/>
        <c:crossBetween val="midCat"/>
        <c:majorUnit val="2"/>
        <c:minorUnit val="1"/>
      </c:valAx>
    </c:plotArea>
    <c:plotVisOnly val="1"/>
    <c:dispBlanksAs val="gap"/>
    <c:showDLblsOverMax val="0"/>
  </c:chart>
  <c:spPr>
    <a:ln w="19050">
      <a:solidFill>
        <a:schemeClr val="tx1"/>
      </a:solidFill>
    </a:ln>
  </c:spPr>
  <c:printSettings>
    <c:headerFooter/>
    <c:pageMargins b="0.75000000000000211" l="0.70000000000000062" r="0.70000000000000062" t="0.75000000000000211" header="0.30000000000000032" footer="0.30000000000000032"/>
    <c:pageSetup/>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2.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0</xdr:col>
      <xdr:colOff>105833</xdr:colOff>
      <xdr:row>106</xdr:row>
      <xdr:rowOff>84667</xdr:rowOff>
    </xdr:from>
    <xdr:to>
      <xdr:col>11</xdr:col>
      <xdr:colOff>412750</xdr:colOff>
      <xdr:row>127</xdr:row>
      <xdr:rowOff>10583</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550334</xdr:colOff>
      <xdr:row>87</xdr:row>
      <xdr:rowOff>0</xdr:rowOff>
    </xdr:from>
    <xdr:to>
      <xdr:col>2</xdr:col>
      <xdr:colOff>539750</xdr:colOff>
      <xdr:row>87</xdr:row>
      <xdr:rowOff>0</xdr:rowOff>
    </xdr:to>
    <xdr:cxnSp macro="">
      <xdr:nvCxnSpPr>
        <xdr:cNvPr id="4" name="Straight Connector 3"/>
        <xdr:cNvCxnSpPr/>
      </xdr:nvCxnSpPr>
      <xdr:spPr>
        <a:xfrm>
          <a:off x="1164167" y="21166667"/>
          <a:ext cx="603250" cy="0"/>
        </a:xfrm>
        <a:prstGeom prst="line">
          <a:avLst/>
        </a:prstGeom>
      </xdr:spPr>
      <xdr:style>
        <a:lnRef idx="2">
          <a:schemeClr val="dk1"/>
        </a:lnRef>
        <a:fillRef idx="0">
          <a:schemeClr val="dk1"/>
        </a:fillRef>
        <a:effectRef idx="1">
          <a:schemeClr val="dk1"/>
        </a:effectRef>
        <a:fontRef idx="minor">
          <a:schemeClr val="tx1"/>
        </a:fontRef>
      </xdr:style>
    </xdr:cxnSp>
    <xdr:clientData/>
  </xdr:twoCellAnchor>
  <xdr:twoCellAnchor>
    <xdr:from>
      <xdr:col>2</xdr:col>
      <xdr:colOff>539750</xdr:colOff>
      <xdr:row>87</xdr:row>
      <xdr:rowOff>21166</xdr:rowOff>
    </xdr:from>
    <xdr:to>
      <xdr:col>4</xdr:col>
      <xdr:colOff>370417</xdr:colOff>
      <xdr:row>94</xdr:row>
      <xdr:rowOff>10583</xdr:rowOff>
    </xdr:to>
    <xdr:cxnSp macro="">
      <xdr:nvCxnSpPr>
        <xdr:cNvPr id="6" name="Straight Connector 5"/>
        <xdr:cNvCxnSpPr/>
      </xdr:nvCxnSpPr>
      <xdr:spPr>
        <a:xfrm>
          <a:off x="1767417" y="21187833"/>
          <a:ext cx="1058333" cy="1322917"/>
        </a:xfrm>
        <a:prstGeom prst="line">
          <a:avLst/>
        </a:prstGeom>
      </xdr:spPr>
      <xdr:style>
        <a:lnRef idx="2">
          <a:schemeClr val="dk1"/>
        </a:lnRef>
        <a:fillRef idx="0">
          <a:schemeClr val="dk1"/>
        </a:fillRef>
        <a:effectRef idx="1">
          <a:schemeClr val="dk1"/>
        </a:effectRef>
        <a:fontRef idx="minor">
          <a:schemeClr val="tx1"/>
        </a:fontRef>
      </xdr:style>
    </xdr:cxnSp>
    <xdr:clientData/>
  </xdr:twoCellAnchor>
  <xdr:twoCellAnchor>
    <xdr:from>
      <xdr:col>4</xdr:col>
      <xdr:colOff>349250</xdr:colOff>
      <xdr:row>94</xdr:row>
      <xdr:rowOff>10583</xdr:rowOff>
    </xdr:from>
    <xdr:to>
      <xdr:col>7</xdr:col>
      <xdr:colOff>0</xdr:colOff>
      <xdr:row>94</xdr:row>
      <xdr:rowOff>42333</xdr:rowOff>
    </xdr:to>
    <xdr:cxnSp macro="">
      <xdr:nvCxnSpPr>
        <xdr:cNvPr id="8" name="Straight Connector 7"/>
        <xdr:cNvCxnSpPr/>
      </xdr:nvCxnSpPr>
      <xdr:spPr>
        <a:xfrm>
          <a:off x="2804583" y="22510750"/>
          <a:ext cx="1587500" cy="31750"/>
        </a:xfrm>
        <a:prstGeom prst="line">
          <a:avLst/>
        </a:prstGeom>
      </xdr:spPr>
      <xdr:style>
        <a:lnRef idx="2">
          <a:schemeClr val="dk1"/>
        </a:lnRef>
        <a:fillRef idx="0">
          <a:schemeClr val="dk1"/>
        </a:fillRef>
        <a:effectRef idx="1">
          <a:schemeClr val="dk1"/>
        </a:effectRef>
        <a:fontRef idx="minor">
          <a:schemeClr val="tx1"/>
        </a:fontRef>
      </xdr:style>
    </xdr:cxnSp>
    <xdr:clientData/>
  </xdr:twoCellAnchor>
  <xdr:twoCellAnchor>
    <xdr:from>
      <xdr:col>3</xdr:col>
      <xdr:colOff>412750</xdr:colOff>
      <xdr:row>90</xdr:row>
      <xdr:rowOff>31750</xdr:rowOff>
    </xdr:from>
    <xdr:to>
      <xdr:col>6</xdr:col>
      <xdr:colOff>486833</xdr:colOff>
      <xdr:row>90</xdr:row>
      <xdr:rowOff>31751</xdr:rowOff>
    </xdr:to>
    <xdr:cxnSp macro="">
      <xdr:nvCxnSpPr>
        <xdr:cNvPr id="14" name="Straight Connector 13"/>
        <xdr:cNvCxnSpPr/>
      </xdr:nvCxnSpPr>
      <xdr:spPr>
        <a:xfrm>
          <a:off x="2254250" y="21769917"/>
          <a:ext cx="2010833" cy="1"/>
        </a:xfrm>
        <a:prstGeom prst="line">
          <a:avLst/>
        </a:prstGeom>
        <a:ln w="28575">
          <a:solidFill>
            <a:srgbClr val="00B0F0"/>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95250</xdr:colOff>
      <xdr:row>91</xdr:row>
      <xdr:rowOff>158750</xdr:rowOff>
    </xdr:from>
    <xdr:to>
      <xdr:col>4</xdr:col>
      <xdr:colOff>560917</xdr:colOff>
      <xdr:row>91</xdr:row>
      <xdr:rowOff>158750</xdr:rowOff>
    </xdr:to>
    <xdr:cxnSp macro="">
      <xdr:nvCxnSpPr>
        <xdr:cNvPr id="16" name="Straight Connector 15"/>
        <xdr:cNvCxnSpPr/>
      </xdr:nvCxnSpPr>
      <xdr:spPr>
        <a:xfrm>
          <a:off x="2550583" y="22087417"/>
          <a:ext cx="465667"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560917</xdr:colOff>
      <xdr:row>91</xdr:row>
      <xdr:rowOff>158750</xdr:rowOff>
    </xdr:from>
    <xdr:to>
      <xdr:col>4</xdr:col>
      <xdr:colOff>560917</xdr:colOff>
      <xdr:row>93</xdr:row>
      <xdr:rowOff>52917</xdr:rowOff>
    </xdr:to>
    <xdr:cxnSp macro="">
      <xdr:nvCxnSpPr>
        <xdr:cNvPr id="18" name="Straight Connector 17"/>
        <xdr:cNvCxnSpPr/>
      </xdr:nvCxnSpPr>
      <xdr:spPr>
        <a:xfrm>
          <a:off x="3016250" y="22087417"/>
          <a:ext cx="0" cy="275167"/>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306916</xdr:colOff>
      <xdr:row>87</xdr:row>
      <xdr:rowOff>0</xdr:rowOff>
    </xdr:from>
    <xdr:to>
      <xdr:col>2</xdr:col>
      <xdr:colOff>317500</xdr:colOff>
      <xdr:row>90</xdr:row>
      <xdr:rowOff>127000</xdr:rowOff>
    </xdr:to>
    <xdr:cxnSp macro="">
      <xdr:nvCxnSpPr>
        <xdr:cNvPr id="20" name="Straight Arrow Connector 19"/>
        <xdr:cNvCxnSpPr/>
      </xdr:nvCxnSpPr>
      <xdr:spPr>
        <a:xfrm flipH="1" flipV="1">
          <a:off x="1534583" y="16891000"/>
          <a:ext cx="10584" cy="698500"/>
        </a:xfrm>
        <a:prstGeom prst="straightConnector1">
          <a:avLst/>
        </a:prstGeom>
        <a:ln w="19050">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317500</xdr:colOff>
      <xdr:row>92</xdr:row>
      <xdr:rowOff>10583</xdr:rowOff>
    </xdr:from>
    <xdr:to>
      <xdr:col>2</xdr:col>
      <xdr:colOff>317500</xdr:colOff>
      <xdr:row>93</xdr:row>
      <xdr:rowOff>169333</xdr:rowOff>
    </xdr:to>
    <xdr:cxnSp macro="">
      <xdr:nvCxnSpPr>
        <xdr:cNvPr id="22" name="Straight Arrow Connector 21"/>
        <xdr:cNvCxnSpPr/>
      </xdr:nvCxnSpPr>
      <xdr:spPr>
        <a:xfrm>
          <a:off x="1545167" y="17854083"/>
          <a:ext cx="0" cy="349250"/>
        </a:xfrm>
        <a:prstGeom prst="straightConnector1">
          <a:avLst/>
        </a:prstGeom>
        <a:ln w="19050">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94</xdr:row>
      <xdr:rowOff>0</xdr:rowOff>
    </xdr:from>
    <xdr:to>
      <xdr:col>4</xdr:col>
      <xdr:colOff>105834</xdr:colOff>
      <xdr:row>94</xdr:row>
      <xdr:rowOff>10583</xdr:rowOff>
    </xdr:to>
    <xdr:cxnSp macro="">
      <xdr:nvCxnSpPr>
        <xdr:cNvPr id="24" name="Straight Connector 23"/>
        <xdr:cNvCxnSpPr/>
      </xdr:nvCxnSpPr>
      <xdr:spPr>
        <a:xfrm>
          <a:off x="1227667" y="18224500"/>
          <a:ext cx="1333500" cy="10583"/>
        </a:xfrm>
        <a:prstGeom prst="line">
          <a:avLst/>
        </a:prstGeom>
        <a:ln w="19050">
          <a:solidFill>
            <a:srgbClr val="00B0F0"/>
          </a:solidFill>
          <a:prstDash val="dash"/>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444498</xdr:colOff>
      <xdr:row>90</xdr:row>
      <xdr:rowOff>165948</xdr:rowOff>
    </xdr:from>
    <xdr:to>
      <xdr:col>4</xdr:col>
      <xdr:colOff>31750</xdr:colOff>
      <xdr:row>92</xdr:row>
      <xdr:rowOff>52918</xdr:rowOff>
    </xdr:to>
    <xdr:sp macro="" textlink="">
      <xdr:nvSpPr>
        <xdr:cNvPr id="25" name="TextBox 24"/>
        <xdr:cNvSpPr txBox="1"/>
      </xdr:nvSpPr>
      <xdr:spPr>
        <a:xfrm flipH="1">
          <a:off x="1672165" y="17628448"/>
          <a:ext cx="814918" cy="26797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t>"D"</a:t>
          </a:r>
          <a:r>
            <a:rPr lang="en-US" sz="1100" baseline="0"/>
            <a:t> Feet</a:t>
          </a:r>
          <a:endParaRPr lang="en-US" sz="1100"/>
        </a:p>
      </xdr:txBody>
    </xdr:sp>
    <xdr:clientData/>
  </xdr:twoCellAnchor>
  <xdr:twoCellAnchor>
    <xdr:from>
      <xdr:col>0</xdr:col>
      <xdr:colOff>296334</xdr:colOff>
      <xdr:row>70</xdr:row>
      <xdr:rowOff>127000</xdr:rowOff>
    </xdr:from>
    <xdr:to>
      <xdr:col>1</xdr:col>
      <xdr:colOff>306917</xdr:colOff>
      <xdr:row>72</xdr:row>
      <xdr:rowOff>127000</xdr:rowOff>
    </xdr:to>
    <xdr:sp macro="" textlink="">
      <xdr:nvSpPr>
        <xdr:cNvPr id="26" name="TextBox 25"/>
        <xdr:cNvSpPr txBox="1"/>
      </xdr:nvSpPr>
      <xdr:spPr>
        <a:xfrm flipH="1">
          <a:off x="296334" y="13779500"/>
          <a:ext cx="624416" cy="381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n-US" sz="1100"/>
        </a:p>
      </xdr:txBody>
    </xdr:sp>
    <xdr:clientData/>
  </xdr:twoCellAnchor>
  <xdr:twoCellAnchor>
    <xdr:from>
      <xdr:col>6</xdr:col>
      <xdr:colOff>550334</xdr:colOff>
      <xdr:row>87</xdr:row>
      <xdr:rowOff>74082</xdr:rowOff>
    </xdr:from>
    <xdr:to>
      <xdr:col>9</xdr:col>
      <xdr:colOff>296335</xdr:colOff>
      <xdr:row>89</xdr:row>
      <xdr:rowOff>169334</xdr:rowOff>
    </xdr:to>
    <xdr:sp macro="" textlink="">
      <xdr:nvSpPr>
        <xdr:cNvPr id="27" name="TextBox 26"/>
        <xdr:cNvSpPr txBox="1"/>
      </xdr:nvSpPr>
      <xdr:spPr>
        <a:xfrm>
          <a:off x="4328584" y="21240749"/>
          <a:ext cx="1598084" cy="476252"/>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baseline="0"/>
            <a:t>Min. vertical depth on Dec. 15 of each year</a:t>
          </a:r>
          <a:endParaRPr lang="en-US" sz="1100"/>
        </a:p>
      </xdr:txBody>
    </xdr:sp>
    <xdr:clientData/>
  </xdr:twoCellAnchor>
  <xdr:twoCellAnchor>
    <xdr:from>
      <xdr:col>6</xdr:col>
      <xdr:colOff>306916</xdr:colOff>
      <xdr:row>89</xdr:row>
      <xdr:rowOff>0</xdr:rowOff>
    </xdr:from>
    <xdr:to>
      <xdr:col>6</xdr:col>
      <xdr:colOff>306916</xdr:colOff>
      <xdr:row>90</xdr:row>
      <xdr:rowOff>42333</xdr:rowOff>
    </xdr:to>
    <xdr:cxnSp macro="">
      <xdr:nvCxnSpPr>
        <xdr:cNvPr id="29" name="Straight Arrow Connector 28"/>
        <xdr:cNvCxnSpPr/>
      </xdr:nvCxnSpPr>
      <xdr:spPr>
        <a:xfrm>
          <a:off x="4085166" y="21547667"/>
          <a:ext cx="0" cy="232833"/>
        </a:xfrm>
        <a:prstGeom prst="straightConnector1">
          <a:avLst/>
        </a:prstGeom>
        <a:ln>
          <a:solidFill>
            <a:srgbClr val="FF0000"/>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21167</xdr:colOff>
      <xdr:row>86</xdr:row>
      <xdr:rowOff>169333</xdr:rowOff>
    </xdr:from>
    <xdr:to>
      <xdr:col>7</xdr:col>
      <xdr:colOff>63500</xdr:colOff>
      <xdr:row>87</xdr:row>
      <xdr:rowOff>10583</xdr:rowOff>
    </xdr:to>
    <xdr:cxnSp macro="">
      <xdr:nvCxnSpPr>
        <xdr:cNvPr id="31" name="Straight Connector 30"/>
        <xdr:cNvCxnSpPr/>
      </xdr:nvCxnSpPr>
      <xdr:spPr>
        <a:xfrm flipV="1">
          <a:off x="1862667" y="21145500"/>
          <a:ext cx="2592916" cy="31750"/>
        </a:xfrm>
        <a:prstGeom prst="line">
          <a:avLst/>
        </a:prstGeom>
        <a:ln w="19050">
          <a:solidFill>
            <a:srgbClr val="00B0F0"/>
          </a:solidFill>
          <a:prstDash val="dash"/>
        </a:ln>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306917</xdr:colOff>
      <xdr:row>86</xdr:row>
      <xdr:rowOff>158750</xdr:rowOff>
    </xdr:from>
    <xdr:to>
      <xdr:col>6</xdr:col>
      <xdr:colOff>306917</xdr:colOff>
      <xdr:row>88</xdr:row>
      <xdr:rowOff>21166</xdr:rowOff>
    </xdr:to>
    <xdr:cxnSp macro="">
      <xdr:nvCxnSpPr>
        <xdr:cNvPr id="34" name="Straight Arrow Connector 33"/>
        <xdr:cNvCxnSpPr/>
      </xdr:nvCxnSpPr>
      <xdr:spPr>
        <a:xfrm flipV="1">
          <a:off x="4085167" y="21134917"/>
          <a:ext cx="0" cy="243416"/>
        </a:xfrm>
        <a:prstGeom prst="straightConnector1">
          <a:avLst/>
        </a:prstGeom>
        <a:ln>
          <a:solidFill>
            <a:srgbClr val="FF0000"/>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285750</xdr:colOff>
      <xdr:row>87</xdr:row>
      <xdr:rowOff>0</xdr:rowOff>
    </xdr:from>
    <xdr:to>
      <xdr:col>1</xdr:col>
      <xdr:colOff>550334</xdr:colOff>
      <xdr:row>87</xdr:row>
      <xdr:rowOff>158750</xdr:rowOff>
    </xdr:to>
    <xdr:cxnSp macro="">
      <xdr:nvCxnSpPr>
        <xdr:cNvPr id="42" name="Straight Connector 41"/>
        <xdr:cNvCxnSpPr/>
      </xdr:nvCxnSpPr>
      <xdr:spPr>
        <a:xfrm flipH="1">
          <a:off x="899583" y="21166667"/>
          <a:ext cx="264584" cy="158750"/>
        </a:xfrm>
        <a:prstGeom prst="line">
          <a:avLst/>
        </a:prstGeom>
      </xdr:spPr>
      <xdr:style>
        <a:lnRef idx="2">
          <a:schemeClr val="dk1"/>
        </a:lnRef>
        <a:fillRef idx="0">
          <a:schemeClr val="dk1"/>
        </a:fillRef>
        <a:effectRef idx="1">
          <a:schemeClr val="dk1"/>
        </a:effectRef>
        <a:fontRef idx="minor">
          <a:schemeClr val="tx1"/>
        </a:fontRef>
      </xdr:style>
    </xdr:cxnSp>
    <xdr:clientData/>
  </xdr:twoCellAnchor>
  <xdr:twoCellAnchor>
    <xdr:from>
      <xdr:col>5</xdr:col>
      <xdr:colOff>31752</xdr:colOff>
      <xdr:row>83</xdr:row>
      <xdr:rowOff>169334</xdr:rowOff>
    </xdr:from>
    <xdr:to>
      <xdr:col>6</xdr:col>
      <xdr:colOff>412751</xdr:colOff>
      <xdr:row>85</xdr:row>
      <xdr:rowOff>21167</xdr:rowOff>
    </xdr:to>
    <xdr:sp macro="" textlink="">
      <xdr:nvSpPr>
        <xdr:cNvPr id="46" name="TextBox 45"/>
        <xdr:cNvSpPr txBox="1"/>
      </xdr:nvSpPr>
      <xdr:spPr>
        <a:xfrm>
          <a:off x="3153835" y="20595167"/>
          <a:ext cx="1037166" cy="232833"/>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t>Top</a:t>
          </a:r>
          <a:r>
            <a:rPr lang="en-US" sz="1100" baseline="0"/>
            <a:t> of Storage</a:t>
          </a:r>
        </a:p>
        <a:p>
          <a:endParaRPr lang="en-US" sz="1100"/>
        </a:p>
      </xdr:txBody>
    </xdr:sp>
    <xdr:clientData/>
  </xdr:twoCellAnchor>
  <xdr:twoCellAnchor>
    <xdr:from>
      <xdr:col>3</xdr:col>
      <xdr:colOff>0</xdr:colOff>
      <xdr:row>87</xdr:row>
      <xdr:rowOff>0</xdr:rowOff>
    </xdr:from>
    <xdr:to>
      <xdr:col>3</xdr:col>
      <xdr:colOff>508000</xdr:colOff>
      <xdr:row>90</xdr:row>
      <xdr:rowOff>42333</xdr:rowOff>
    </xdr:to>
    <xdr:cxnSp macro="">
      <xdr:nvCxnSpPr>
        <xdr:cNvPr id="48" name="Straight Arrow Connector 47"/>
        <xdr:cNvCxnSpPr/>
      </xdr:nvCxnSpPr>
      <xdr:spPr>
        <a:xfrm>
          <a:off x="1841500" y="21166667"/>
          <a:ext cx="508000" cy="613833"/>
        </a:xfrm>
        <a:prstGeom prst="straightConnector1">
          <a:avLst/>
        </a:prstGeom>
        <a:ln>
          <a:solidFill>
            <a:srgbClr val="FF0000"/>
          </a:solidFill>
          <a:headEnd type="triangle"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63500</xdr:colOff>
      <xdr:row>87</xdr:row>
      <xdr:rowOff>84666</xdr:rowOff>
    </xdr:from>
    <xdr:to>
      <xdr:col>6</xdr:col>
      <xdr:colOff>148167</xdr:colOff>
      <xdr:row>89</xdr:row>
      <xdr:rowOff>137583</xdr:rowOff>
    </xdr:to>
    <xdr:sp macro="" textlink="">
      <xdr:nvSpPr>
        <xdr:cNvPr id="50" name="TextBox 49"/>
        <xdr:cNvSpPr txBox="1"/>
      </xdr:nvSpPr>
      <xdr:spPr>
        <a:xfrm>
          <a:off x="2518833" y="21251333"/>
          <a:ext cx="1407584" cy="433917"/>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t>Min.</a:t>
          </a:r>
          <a:r>
            <a:rPr lang="en-US" sz="1100" baseline="0"/>
            <a:t> </a:t>
          </a:r>
          <a:r>
            <a:rPr lang="en-US" sz="1100"/>
            <a:t>Slope</a:t>
          </a:r>
          <a:r>
            <a:rPr lang="en-US" sz="1100" baseline="0"/>
            <a:t> length on Dec 15 of each year </a:t>
          </a:r>
          <a:endParaRPr lang="en-US" sz="1100"/>
        </a:p>
      </xdr:txBody>
    </xdr:sp>
    <xdr:clientData/>
  </xdr:twoCellAnchor>
  <xdr:twoCellAnchor>
    <xdr:from>
      <xdr:col>2</xdr:col>
      <xdr:colOff>560918</xdr:colOff>
      <xdr:row>84</xdr:row>
      <xdr:rowOff>95251</xdr:rowOff>
    </xdr:from>
    <xdr:to>
      <xdr:col>5</xdr:col>
      <xdr:colOff>31752</xdr:colOff>
      <xdr:row>86</xdr:row>
      <xdr:rowOff>169333</xdr:rowOff>
    </xdr:to>
    <xdr:cxnSp macro="">
      <xdr:nvCxnSpPr>
        <xdr:cNvPr id="52" name="Straight Arrow Connector 51"/>
        <xdr:cNvCxnSpPr>
          <a:stCxn id="46" idx="1"/>
        </xdr:cNvCxnSpPr>
      </xdr:nvCxnSpPr>
      <xdr:spPr>
        <a:xfrm flipH="1">
          <a:off x="1788585" y="20711584"/>
          <a:ext cx="1365250" cy="455082"/>
        </a:xfrm>
        <a:prstGeom prst="straightConnector1">
          <a:avLst/>
        </a:prstGeom>
        <a:ln w="19050">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179916</xdr:colOff>
      <xdr:row>76</xdr:row>
      <xdr:rowOff>74083</xdr:rowOff>
    </xdr:from>
    <xdr:to>
      <xdr:col>10</xdr:col>
      <xdr:colOff>52916</xdr:colOff>
      <xdr:row>81</xdr:row>
      <xdr:rowOff>42333</xdr:rowOff>
    </xdr:to>
    <xdr:sp macro="" textlink="">
      <xdr:nvSpPr>
        <xdr:cNvPr id="28" name="Rectangle 27"/>
        <xdr:cNvSpPr/>
      </xdr:nvSpPr>
      <xdr:spPr>
        <a:xfrm>
          <a:off x="3958166" y="14869583"/>
          <a:ext cx="2497667" cy="920750"/>
        </a:xfrm>
        <a:prstGeom prst="rect">
          <a:avLst/>
        </a:prstGeom>
        <a:no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twoCellAnchor>
    <xdr:from>
      <xdr:col>3</xdr:col>
      <xdr:colOff>158750</xdr:colOff>
      <xdr:row>72</xdr:row>
      <xdr:rowOff>137583</xdr:rowOff>
    </xdr:from>
    <xdr:to>
      <xdr:col>3</xdr:col>
      <xdr:colOff>158750</xdr:colOff>
      <xdr:row>77</xdr:row>
      <xdr:rowOff>63500</xdr:rowOff>
    </xdr:to>
    <xdr:cxnSp macro="">
      <xdr:nvCxnSpPr>
        <xdr:cNvPr id="32" name="Straight Connector 31"/>
        <xdr:cNvCxnSpPr/>
      </xdr:nvCxnSpPr>
      <xdr:spPr>
        <a:xfrm>
          <a:off x="2000250" y="14171083"/>
          <a:ext cx="0" cy="878417"/>
        </a:xfrm>
        <a:prstGeom prst="line">
          <a:avLst/>
        </a:prstGeom>
        <a:ln w="28575"/>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169333</xdr:colOff>
      <xdr:row>72</xdr:row>
      <xdr:rowOff>137583</xdr:rowOff>
    </xdr:from>
    <xdr:to>
      <xdr:col>6</xdr:col>
      <xdr:colOff>328083</xdr:colOff>
      <xdr:row>72</xdr:row>
      <xdr:rowOff>158751</xdr:rowOff>
    </xdr:to>
    <xdr:cxnSp macro="">
      <xdr:nvCxnSpPr>
        <xdr:cNvPr id="35" name="Straight Connector 34"/>
        <xdr:cNvCxnSpPr/>
      </xdr:nvCxnSpPr>
      <xdr:spPr>
        <a:xfrm flipV="1">
          <a:off x="2010833" y="14171083"/>
          <a:ext cx="2095500" cy="21168"/>
        </a:xfrm>
        <a:prstGeom prst="line">
          <a:avLst/>
        </a:prstGeom>
        <a:ln w="28575"/>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328083</xdr:colOff>
      <xdr:row>72</xdr:row>
      <xdr:rowOff>148167</xdr:rowOff>
    </xdr:from>
    <xdr:to>
      <xdr:col>6</xdr:col>
      <xdr:colOff>338666</xdr:colOff>
      <xdr:row>77</xdr:row>
      <xdr:rowOff>42333</xdr:rowOff>
    </xdr:to>
    <xdr:cxnSp macro="">
      <xdr:nvCxnSpPr>
        <xdr:cNvPr id="37" name="Straight Connector 36"/>
        <xdr:cNvCxnSpPr/>
      </xdr:nvCxnSpPr>
      <xdr:spPr>
        <a:xfrm>
          <a:off x="4106333" y="14181667"/>
          <a:ext cx="10583" cy="846666"/>
        </a:xfrm>
        <a:prstGeom prst="line">
          <a:avLst/>
        </a:prstGeom>
        <a:ln w="28575"/>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158750</xdr:colOff>
      <xdr:row>77</xdr:row>
      <xdr:rowOff>63500</xdr:rowOff>
    </xdr:from>
    <xdr:to>
      <xdr:col>6</xdr:col>
      <xdr:colOff>317500</xdr:colOff>
      <xdr:row>77</xdr:row>
      <xdr:rowOff>84667</xdr:rowOff>
    </xdr:to>
    <xdr:cxnSp macro="">
      <xdr:nvCxnSpPr>
        <xdr:cNvPr id="39" name="Straight Connector 38"/>
        <xdr:cNvCxnSpPr/>
      </xdr:nvCxnSpPr>
      <xdr:spPr>
        <a:xfrm flipV="1">
          <a:off x="2000250" y="15049500"/>
          <a:ext cx="2095500" cy="21167"/>
        </a:xfrm>
        <a:prstGeom prst="line">
          <a:avLst/>
        </a:prstGeom>
        <a:ln w="28575"/>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52917</xdr:colOff>
      <xdr:row>72</xdr:row>
      <xdr:rowOff>31750</xdr:rowOff>
    </xdr:from>
    <xdr:to>
      <xdr:col>3</xdr:col>
      <xdr:colOff>63501</xdr:colOff>
      <xdr:row>78</xdr:row>
      <xdr:rowOff>0</xdr:rowOff>
    </xdr:to>
    <xdr:cxnSp macro="">
      <xdr:nvCxnSpPr>
        <xdr:cNvPr id="41" name="Straight Connector 40"/>
        <xdr:cNvCxnSpPr/>
      </xdr:nvCxnSpPr>
      <xdr:spPr>
        <a:xfrm flipH="1">
          <a:off x="1894417" y="14065250"/>
          <a:ext cx="10584" cy="1111250"/>
        </a:xfrm>
        <a:prstGeom prst="line">
          <a:avLst/>
        </a:prstGeom>
        <a:ln w="19050"/>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74083</xdr:colOff>
      <xdr:row>72</xdr:row>
      <xdr:rowOff>10583</xdr:rowOff>
    </xdr:from>
    <xdr:to>
      <xdr:col>6</xdr:col>
      <xdr:colOff>433917</xdr:colOff>
      <xdr:row>72</xdr:row>
      <xdr:rowOff>10584</xdr:rowOff>
    </xdr:to>
    <xdr:cxnSp macro="">
      <xdr:nvCxnSpPr>
        <xdr:cNvPr id="44" name="Straight Connector 43"/>
        <xdr:cNvCxnSpPr/>
      </xdr:nvCxnSpPr>
      <xdr:spPr>
        <a:xfrm>
          <a:off x="1915583" y="14044083"/>
          <a:ext cx="2296584" cy="1"/>
        </a:xfrm>
        <a:prstGeom prst="line">
          <a:avLst/>
        </a:prstGeom>
        <a:ln w="19050"/>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444500</xdr:colOff>
      <xdr:row>72</xdr:row>
      <xdr:rowOff>1</xdr:rowOff>
    </xdr:from>
    <xdr:to>
      <xdr:col>6</xdr:col>
      <xdr:colOff>455084</xdr:colOff>
      <xdr:row>77</xdr:row>
      <xdr:rowOff>179917</xdr:rowOff>
    </xdr:to>
    <xdr:cxnSp macro="">
      <xdr:nvCxnSpPr>
        <xdr:cNvPr id="47" name="Straight Connector 46"/>
        <xdr:cNvCxnSpPr/>
      </xdr:nvCxnSpPr>
      <xdr:spPr>
        <a:xfrm>
          <a:off x="4222750" y="14033501"/>
          <a:ext cx="10584" cy="1132416"/>
        </a:xfrm>
        <a:prstGeom prst="line">
          <a:avLst/>
        </a:prstGeom>
        <a:ln w="19050"/>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74083</xdr:colOff>
      <xdr:row>77</xdr:row>
      <xdr:rowOff>169333</xdr:rowOff>
    </xdr:from>
    <xdr:to>
      <xdr:col>6</xdr:col>
      <xdr:colOff>465667</xdr:colOff>
      <xdr:row>78</xdr:row>
      <xdr:rowOff>10583</xdr:rowOff>
    </xdr:to>
    <xdr:cxnSp macro="">
      <xdr:nvCxnSpPr>
        <xdr:cNvPr id="51" name="Straight Connector 50"/>
        <xdr:cNvCxnSpPr/>
      </xdr:nvCxnSpPr>
      <xdr:spPr>
        <a:xfrm flipV="1">
          <a:off x="1915583" y="15155333"/>
          <a:ext cx="2328334" cy="31750"/>
        </a:xfrm>
        <a:prstGeom prst="line">
          <a:avLst/>
        </a:prstGeom>
        <a:ln w="19050"/>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433916</xdr:colOff>
      <xdr:row>71</xdr:row>
      <xdr:rowOff>105833</xdr:rowOff>
    </xdr:from>
    <xdr:to>
      <xdr:col>2</xdr:col>
      <xdr:colOff>603250</xdr:colOff>
      <xdr:row>78</xdr:row>
      <xdr:rowOff>21167</xdr:rowOff>
    </xdr:to>
    <xdr:cxnSp macro="">
      <xdr:nvCxnSpPr>
        <xdr:cNvPr id="56" name="Straight Connector 55"/>
        <xdr:cNvCxnSpPr/>
      </xdr:nvCxnSpPr>
      <xdr:spPr>
        <a:xfrm flipH="1">
          <a:off x="1661583" y="13948833"/>
          <a:ext cx="169334" cy="1248834"/>
        </a:xfrm>
        <a:prstGeom prst="line">
          <a:avLst/>
        </a:prstGeom>
        <a:ln w="19050"/>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539750</xdr:colOff>
      <xdr:row>79</xdr:row>
      <xdr:rowOff>42333</xdr:rowOff>
    </xdr:from>
    <xdr:to>
      <xdr:col>6</xdr:col>
      <xdr:colOff>455083</xdr:colOff>
      <xdr:row>79</xdr:row>
      <xdr:rowOff>52917</xdr:rowOff>
    </xdr:to>
    <xdr:cxnSp macro="">
      <xdr:nvCxnSpPr>
        <xdr:cNvPr id="59" name="Straight Connector 58"/>
        <xdr:cNvCxnSpPr/>
      </xdr:nvCxnSpPr>
      <xdr:spPr>
        <a:xfrm flipV="1">
          <a:off x="1767417" y="15409333"/>
          <a:ext cx="2465916" cy="10584"/>
        </a:xfrm>
        <a:prstGeom prst="line">
          <a:avLst/>
        </a:prstGeom>
        <a:ln w="19050"/>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550333</xdr:colOff>
      <xdr:row>71</xdr:row>
      <xdr:rowOff>137583</xdr:rowOff>
    </xdr:from>
    <xdr:to>
      <xdr:col>7</xdr:col>
      <xdr:colOff>10583</xdr:colOff>
      <xdr:row>78</xdr:row>
      <xdr:rowOff>42333</xdr:rowOff>
    </xdr:to>
    <xdr:cxnSp macro="">
      <xdr:nvCxnSpPr>
        <xdr:cNvPr id="61" name="Straight Connector 60"/>
        <xdr:cNvCxnSpPr/>
      </xdr:nvCxnSpPr>
      <xdr:spPr>
        <a:xfrm>
          <a:off x="4328583" y="13980583"/>
          <a:ext cx="232833" cy="1238250"/>
        </a:xfrm>
        <a:prstGeom prst="line">
          <a:avLst/>
        </a:prstGeom>
        <a:ln w="19050"/>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21167</xdr:colOff>
      <xdr:row>71</xdr:row>
      <xdr:rowOff>52917</xdr:rowOff>
    </xdr:from>
    <xdr:to>
      <xdr:col>4</xdr:col>
      <xdr:colOff>508000</xdr:colOff>
      <xdr:row>71</xdr:row>
      <xdr:rowOff>116417</xdr:rowOff>
    </xdr:to>
    <xdr:cxnSp macro="">
      <xdr:nvCxnSpPr>
        <xdr:cNvPr id="65" name="Straight Connector 64"/>
        <xdr:cNvCxnSpPr/>
      </xdr:nvCxnSpPr>
      <xdr:spPr>
        <a:xfrm flipV="1">
          <a:off x="1862667" y="13895917"/>
          <a:ext cx="1100666" cy="63500"/>
        </a:xfrm>
        <a:prstGeom prst="line">
          <a:avLst/>
        </a:prstGeom>
        <a:ln w="19050"/>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539750</xdr:colOff>
      <xdr:row>71</xdr:row>
      <xdr:rowOff>52917</xdr:rowOff>
    </xdr:from>
    <xdr:to>
      <xdr:col>6</xdr:col>
      <xdr:colOff>571499</xdr:colOff>
      <xdr:row>71</xdr:row>
      <xdr:rowOff>148166</xdr:rowOff>
    </xdr:to>
    <xdr:cxnSp macro="">
      <xdr:nvCxnSpPr>
        <xdr:cNvPr id="67" name="Straight Connector 66"/>
        <xdr:cNvCxnSpPr/>
      </xdr:nvCxnSpPr>
      <xdr:spPr>
        <a:xfrm>
          <a:off x="2995083" y="13895917"/>
          <a:ext cx="1354666" cy="95249"/>
        </a:xfrm>
        <a:prstGeom prst="line">
          <a:avLst/>
        </a:prstGeom>
        <a:ln w="19050"/>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433916</xdr:colOff>
      <xdr:row>78</xdr:row>
      <xdr:rowOff>0</xdr:rowOff>
    </xdr:from>
    <xdr:to>
      <xdr:col>2</xdr:col>
      <xdr:colOff>557389</xdr:colOff>
      <xdr:row>79</xdr:row>
      <xdr:rowOff>67028</xdr:rowOff>
    </xdr:to>
    <xdr:sp macro="" textlink="">
      <xdr:nvSpPr>
        <xdr:cNvPr id="68" name="Freeform 67"/>
        <xdr:cNvSpPr/>
      </xdr:nvSpPr>
      <xdr:spPr>
        <a:xfrm>
          <a:off x="1661583" y="15176500"/>
          <a:ext cx="123473" cy="257528"/>
        </a:xfrm>
        <a:custGeom>
          <a:avLst/>
          <a:gdLst>
            <a:gd name="connsiteX0" fmla="*/ 0 w 123473"/>
            <a:gd name="connsiteY0" fmla="*/ 0 h 257528"/>
            <a:gd name="connsiteX1" fmla="*/ 105834 w 123473"/>
            <a:gd name="connsiteY1" fmla="*/ 222250 h 257528"/>
            <a:gd name="connsiteX2" fmla="*/ 105834 w 123473"/>
            <a:gd name="connsiteY2" fmla="*/ 211667 h 257528"/>
          </a:gdLst>
          <a:ahLst/>
          <a:cxnLst>
            <a:cxn ang="0">
              <a:pos x="connsiteX0" y="connsiteY0"/>
            </a:cxn>
            <a:cxn ang="0">
              <a:pos x="connsiteX1" y="connsiteY1"/>
            </a:cxn>
            <a:cxn ang="0">
              <a:pos x="connsiteX2" y="connsiteY2"/>
            </a:cxn>
          </a:cxnLst>
          <a:rect l="l" t="t" r="r" b="b"/>
          <a:pathLst>
            <a:path w="123473" h="257528">
              <a:moveTo>
                <a:pt x="0" y="0"/>
              </a:moveTo>
              <a:cubicBezTo>
                <a:pt x="35278" y="74083"/>
                <a:pt x="88195" y="186972"/>
                <a:pt x="105834" y="222250"/>
              </a:cubicBezTo>
              <a:cubicBezTo>
                <a:pt x="123473" y="257528"/>
                <a:pt x="95251" y="232834"/>
                <a:pt x="105834" y="211667"/>
              </a:cubicBezTo>
            </a:path>
          </a:pathLst>
        </a:custGeom>
        <a:ln w="19050"/>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endParaRPr lang="en-US" sz="1100"/>
        </a:p>
      </xdr:txBody>
    </xdr:sp>
    <xdr:clientData/>
  </xdr:twoCellAnchor>
  <xdr:twoCellAnchor>
    <xdr:from>
      <xdr:col>6</xdr:col>
      <xdr:colOff>476250</xdr:colOff>
      <xdr:row>78</xdr:row>
      <xdr:rowOff>10583</xdr:rowOff>
    </xdr:from>
    <xdr:to>
      <xdr:col>7</xdr:col>
      <xdr:colOff>21167</xdr:colOff>
      <xdr:row>79</xdr:row>
      <xdr:rowOff>52918</xdr:rowOff>
    </xdr:to>
    <xdr:cxnSp macro="">
      <xdr:nvCxnSpPr>
        <xdr:cNvPr id="71" name="Straight Connector 70"/>
        <xdr:cNvCxnSpPr/>
      </xdr:nvCxnSpPr>
      <xdr:spPr>
        <a:xfrm flipV="1">
          <a:off x="4254500" y="15187083"/>
          <a:ext cx="317500" cy="232835"/>
        </a:xfrm>
        <a:prstGeom prst="line">
          <a:avLst/>
        </a:prstGeom>
        <a:ln w="19050"/>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359833</xdr:colOff>
      <xdr:row>74</xdr:row>
      <xdr:rowOff>0</xdr:rowOff>
    </xdr:from>
    <xdr:to>
      <xdr:col>3</xdr:col>
      <xdr:colOff>370417</xdr:colOff>
      <xdr:row>76</xdr:row>
      <xdr:rowOff>31750</xdr:rowOff>
    </xdr:to>
    <xdr:cxnSp macro="">
      <xdr:nvCxnSpPr>
        <xdr:cNvPr id="73" name="Straight Connector 72"/>
        <xdr:cNvCxnSpPr/>
      </xdr:nvCxnSpPr>
      <xdr:spPr>
        <a:xfrm>
          <a:off x="2201333" y="14414500"/>
          <a:ext cx="10584" cy="41275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370417</xdr:colOff>
      <xdr:row>74</xdr:row>
      <xdr:rowOff>0</xdr:rowOff>
    </xdr:from>
    <xdr:to>
      <xdr:col>6</xdr:col>
      <xdr:colOff>169333</xdr:colOff>
      <xdr:row>74</xdr:row>
      <xdr:rowOff>10583</xdr:rowOff>
    </xdr:to>
    <xdr:cxnSp macro="">
      <xdr:nvCxnSpPr>
        <xdr:cNvPr id="75" name="Straight Connector 74"/>
        <xdr:cNvCxnSpPr/>
      </xdr:nvCxnSpPr>
      <xdr:spPr>
        <a:xfrm>
          <a:off x="2211917" y="14414500"/>
          <a:ext cx="1735666" cy="10583"/>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179917</xdr:colOff>
      <xdr:row>74</xdr:row>
      <xdr:rowOff>10583</xdr:rowOff>
    </xdr:from>
    <xdr:to>
      <xdr:col>6</xdr:col>
      <xdr:colOff>179917</xdr:colOff>
      <xdr:row>76</xdr:row>
      <xdr:rowOff>31750</xdr:rowOff>
    </xdr:to>
    <xdr:cxnSp macro="">
      <xdr:nvCxnSpPr>
        <xdr:cNvPr id="77" name="Straight Connector 76"/>
        <xdr:cNvCxnSpPr/>
      </xdr:nvCxnSpPr>
      <xdr:spPr>
        <a:xfrm>
          <a:off x="3958167" y="14425083"/>
          <a:ext cx="0" cy="402167"/>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370417</xdr:colOff>
      <xdr:row>76</xdr:row>
      <xdr:rowOff>31750</xdr:rowOff>
    </xdr:from>
    <xdr:to>
      <xdr:col>6</xdr:col>
      <xdr:colOff>179917</xdr:colOff>
      <xdr:row>76</xdr:row>
      <xdr:rowOff>42333</xdr:rowOff>
    </xdr:to>
    <xdr:cxnSp macro="">
      <xdr:nvCxnSpPr>
        <xdr:cNvPr id="79" name="Straight Connector 78"/>
        <xdr:cNvCxnSpPr/>
      </xdr:nvCxnSpPr>
      <xdr:spPr>
        <a:xfrm flipV="1">
          <a:off x="2211917" y="14827250"/>
          <a:ext cx="1746250" cy="10583"/>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359833</xdr:colOff>
      <xdr:row>72</xdr:row>
      <xdr:rowOff>137583</xdr:rowOff>
    </xdr:from>
    <xdr:to>
      <xdr:col>8</xdr:col>
      <xdr:colOff>10583</xdr:colOff>
      <xdr:row>72</xdr:row>
      <xdr:rowOff>148167</xdr:rowOff>
    </xdr:to>
    <xdr:cxnSp macro="">
      <xdr:nvCxnSpPr>
        <xdr:cNvPr id="81" name="Straight Connector 80"/>
        <xdr:cNvCxnSpPr/>
      </xdr:nvCxnSpPr>
      <xdr:spPr>
        <a:xfrm flipV="1">
          <a:off x="4138083" y="14171083"/>
          <a:ext cx="1047750" cy="10584"/>
        </a:xfrm>
        <a:prstGeom prst="line">
          <a:avLst/>
        </a:prstGeom>
        <a:ln>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359833</xdr:colOff>
      <xdr:row>77</xdr:row>
      <xdr:rowOff>63500</xdr:rowOff>
    </xdr:from>
    <xdr:to>
      <xdr:col>7</xdr:col>
      <xdr:colOff>613834</xdr:colOff>
      <xdr:row>77</xdr:row>
      <xdr:rowOff>63500</xdr:rowOff>
    </xdr:to>
    <xdr:cxnSp macro="">
      <xdr:nvCxnSpPr>
        <xdr:cNvPr id="83" name="Straight Connector 82"/>
        <xdr:cNvCxnSpPr/>
      </xdr:nvCxnSpPr>
      <xdr:spPr>
        <a:xfrm>
          <a:off x="4138083" y="15049500"/>
          <a:ext cx="1026584" cy="0"/>
        </a:xfrm>
        <a:prstGeom prst="line">
          <a:avLst/>
        </a:prstGeom>
        <a:ln>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169333</xdr:colOff>
      <xdr:row>69</xdr:row>
      <xdr:rowOff>105833</xdr:rowOff>
    </xdr:from>
    <xdr:to>
      <xdr:col>3</xdr:col>
      <xdr:colOff>169334</xdr:colOff>
      <xdr:row>72</xdr:row>
      <xdr:rowOff>95250</xdr:rowOff>
    </xdr:to>
    <xdr:cxnSp macro="">
      <xdr:nvCxnSpPr>
        <xdr:cNvPr id="85" name="Straight Connector 84"/>
        <xdr:cNvCxnSpPr/>
      </xdr:nvCxnSpPr>
      <xdr:spPr>
        <a:xfrm>
          <a:off x="2010833" y="13567833"/>
          <a:ext cx="1" cy="560917"/>
        </a:xfrm>
        <a:prstGeom prst="line">
          <a:avLst/>
        </a:prstGeom>
        <a:ln>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328083</xdr:colOff>
      <xdr:row>69</xdr:row>
      <xdr:rowOff>84667</xdr:rowOff>
    </xdr:from>
    <xdr:to>
      <xdr:col>6</xdr:col>
      <xdr:colOff>328084</xdr:colOff>
      <xdr:row>72</xdr:row>
      <xdr:rowOff>105833</xdr:rowOff>
    </xdr:to>
    <xdr:cxnSp macro="">
      <xdr:nvCxnSpPr>
        <xdr:cNvPr id="87" name="Straight Connector 86"/>
        <xdr:cNvCxnSpPr/>
      </xdr:nvCxnSpPr>
      <xdr:spPr>
        <a:xfrm>
          <a:off x="4106333" y="13546667"/>
          <a:ext cx="1" cy="592666"/>
        </a:xfrm>
        <a:prstGeom prst="line">
          <a:avLst/>
        </a:prstGeom>
        <a:ln>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169333</xdr:colOff>
      <xdr:row>70</xdr:row>
      <xdr:rowOff>74083</xdr:rowOff>
    </xdr:from>
    <xdr:to>
      <xdr:col>3</xdr:col>
      <xdr:colOff>592667</xdr:colOff>
      <xdr:row>70</xdr:row>
      <xdr:rowOff>74083</xdr:rowOff>
    </xdr:to>
    <xdr:cxnSp macro="">
      <xdr:nvCxnSpPr>
        <xdr:cNvPr id="89" name="Straight Arrow Connector 88"/>
        <xdr:cNvCxnSpPr/>
      </xdr:nvCxnSpPr>
      <xdr:spPr>
        <a:xfrm flipH="1">
          <a:off x="2010833" y="13726583"/>
          <a:ext cx="423334" cy="0"/>
        </a:xfrm>
        <a:prstGeom prst="straightConnector1">
          <a:avLst/>
        </a:prstGeom>
        <a:ln>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169333</xdr:colOff>
      <xdr:row>70</xdr:row>
      <xdr:rowOff>116417</xdr:rowOff>
    </xdr:from>
    <xdr:to>
      <xdr:col>6</xdr:col>
      <xdr:colOff>359833</xdr:colOff>
      <xdr:row>70</xdr:row>
      <xdr:rowOff>116417</xdr:rowOff>
    </xdr:to>
    <xdr:cxnSp macro="">
      <xdr:nvCxnSpPr>
        <xdr:cNvPr id="91" name="Straight Arrow Connector 90"/>
        <xdr:cNvCxnSpPr/>
      </xdr:nvCxnSpPr>
      <xdr:spPr>
        <a:xfrm>
          <a:off x="3947583" y="13768917"/>
          <a:ext cx="190500" cy="0"/>
        </a:xfrm>
        <a:prstGeom prst="straightConnector1">
          <a:avLst/>
        </a:prstGeom>
        <a:ln>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412751</xdr:colOff>
      <xdr:row>72</xdr:row>
      <xdr:rowOff>158753</xdr:rowOff>
    </xdr:from>
    <xdr:to>
      <xdr:col>7</xdr:col>
      <xdr:colOff>423334</xdr:colOff>
      <xdr:row>74</xdr:row>
      <xdr:rowOff>179917</xdr:rowOff>
    </xdr:to>
    <xdr:cxnSp macro="">
      <xdr:nvCxnSpPr>
        <xdr:cNvPr id="93" name="Straight Arrow Connector 92"/>
        <xdr:cNvCxnSpPr/>
      </xdr:nvCxnSpPr>
      <xdr:spPr>
        <a:xfrm flipH="1" flipV="1">
          <a:off x="4963584" y="14192253"/>
          <a:ext cx="10583" cy="402164"/>
        </a:xfrm>
        <a:prstGeom prst="straightConnector1">
          <a:avLst/>
        </a:prstGeom>
        <a:ln>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423334</xdr:colOff>
      <xdr:row>75</xdr:row>
      <xdr:rowOff>179917</xdr:rowOff>
    </xdr:from>
    <xdr:to>
      <xdr:col>7</xdr:col>
      <xdr:colOff>423334</xdr:colOff>
      <xdr:row>77</xdr:row>
      <xdr:rowOff>63500</xdr:rowOff>
    </xdr:to>
    <xdr:cxnSp macro="">
      <xdr:nvCxnSpPr>
        <xdr:cNvPr id="96" name="Straight Arrow Connector 95"/>
        <xdr:cNvCxnSpPr/>
      </xdr:nvCxnSpPr>
      <xdr:spPr>
        <a:xfrm>
          <a:off x="4974167" y="14784917"/>
          <a:ext cx="0" cy="264583"/>
        </a:xfrm>
        <a:prstGeom prst="straightConnector1">
          <a:avLst/>
        </a:prstGeom>
        <a:ln>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190500</xdr:colOff>
          <xdr:row>0</xdr:row>
          <xdr:rowOff>123825</xdr:rowOff>
        </xdr:from>
        <xdr:to>
          <xdr:col>12</xdr:col>
          <xdr:colOff>323850</xdr:colOff>
          <xdr:row>5</xdr:row>
          <xdr:rowOff>0</xdr:rowOff>
        </xdr:to>
        <xdr:sp macro="" textlink="">
          <xdr:nvSpPr>
            <xdr:cNvPr id="1027" name="Object 3" hidden="1">
              <a:extLst>
                <a:ext uri="{63B3BB69-23CF-44E3-9099-C40C66FF867C}">
                  <a14:compatExt spid="_x0000_s1027"/>
                </a:ext>
              </a:extLst>
            </xdr:cNvPr>
            <xdr:cNvSpPr/>
          </xdr:nvSpPr>
          <xdr:spPr>
            <a:xfrm>
              <a:off x="0" y="0"/>
              <a:ext cx="0" cy="0"/>
            </a:xfrm>
            <a:prstGeom prst="rect">
              <a:avLst/>
            </a:prstGeom>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18</xdr:col>
      <xdr:colOff>600075</xdr:colOff>
      <xdr:row>80</xdr:row>
      <xdr:rowOff>114300</xdr:rowOff>
    </xdr:to>
    <xdr:pic>
      <xdr:nvPicPr>
        <xdr:cNvPr id="2049"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609600" y="381000"/>
          <a:ext cx="10963275" cy="14973300"/>
        </a:xfrm>
        <a:prstGeom prst="rect">
          <a:avLst/>
        </a:prstGeom>
        <a:noFill/>
      </xdr:spPr>
    </xdr:pic>
    <xdr:clientData/>
  </xdr:twoCellAnchor>
  <xdr:twoCellAnchor editAs="oneCell">
    <xdr:from>
      <xdr:col>1</xdr:col>
      <xdr:colOff>0</xdr:colOff>
      <xdr:row>82</xdr:row>
      <xdr:rowOff>0</xdr:rowOff>
    </xdr:from>
    <xdr:to>
      <xdr:col>19</xdr:col>
      <xdr:colOff>28575</xdr:colOff>
      <xdr:row>127</xdr:row>
      <xdr:rowOff>180975</xdr:rowOff>
    </xdr:to>
    <xdr:pic>
      <xdr:nvPicPr>
        <xdr:cNvPr id="2050" name="Picture 2"/>
        <xdr:cNvPicPr>
          <a:picLocks noChangeAspect="1" noChangeArrowheads="1"/>
        </xdr:cNvPicPr>
      </xdr:nvPicPr>
      <xdr:blipFill>
        <a:blip xmlns:r="http://schemas.openxmlformats.org/officeDocument/2006/relationships" r:embed="rId2" cstate="print"/>
        <a:srcRect/>
        <a:stretch>
          <a:fillRect/>
        </a:stretch>
      </xdr:blipFill>
      <xdr:spPr bwMode="auto">
        <a:xfrm>
          <a:off x="609600" y="15621000"/>
          <a:ext cx="11001375" cy="8753475"/>
        </a:xfrm>
        <a:prstGeom prst="rect">
          <a:avLst/>
        </a:prstGeom>
        <a:noFill/>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33"/>
  <sheetViews>
    <sheetView tabSelected="1" zoomScale="90" zoomScaleNormal="90" workbookViewId="0">
      <selection activeCell="D11" sqref="D11:F11"/>
    </sheetView>
  </sheetViews>
  <sheetFormatPr defaultRowHeight="15" x14ac:dyDescent="0.25"/>
  <cols>
    <col min="1" max="4" width="9.140625" style="7"/>
    <col min="5" max="5" width="10" style="7" customWidth="1"/>
    <col min="6" max="6" width="9.85546875" style="7" bestFit="1" customWidth="1"/>
    <col min="7" max="7" width="11.5703125" style="7" customWidth="1"/>
    <col min="8" max="8" width="9.28515625" style="7" bestFit="1" customWidth="1"/>
    <col min="9" max="9" width="9.140625" style="7"/>
    <col min="10" max="10" width="10.7109375" style="7" customWidth="1"/>
    <col min="11" max="11" width="9.85546875" style="7" bestFit="1" customWidth="1"/>
    <col min="12" max="16384" width="9.140625" style="7"/>
  </cols>
  <sheetData>
    <row r="1" spans="1:20" ht="15" customHeight="1" x14ac:dyDescent="0.25">
      <c r="A1" s="6"/>
      <c r="B1" s="6"/>
      <c r="C1" s="6"/>
      <c r="E1" s="8"/>
      <c r="F1" s="8"/>
      <c r="G1" s="8"/>
      <c r="H1" s="8"/>
      <c r="I1" s="8"/>
      <c r="J1" s="8"/>
      <c r="K1" s="8"/>
      <c r="L1" s="9" t="s">
        <v>36</v>
      </c>
    </row>
    <row r="2" spans="1:20" ht="15" customHeight="1" x14ac:dyDescent="0.25">
      <c r="A2" s="6"/>
      <c r="B2" s="112" t="s">
        <v>41</v>
      </c>
      <c r="C2" s="93"/>
      <c r="D2" s="93"/>
      <c r="E2" s="93"/>
      <c r="F2" s="93"/>
      <c r="G2" s="93"/>
      <c r="H2" s="93"/>
      <c r="I2" s="93"/>
      <c r="J2" s="93"/>
      <c r="K2" s="8"/>
    </row>
    <row r="3" spans="1:20" x14ac:dyDescent="0.25">
      <c r="A3" s="8"/>
      <c r="B3" s="93"/>
      <c r="C3" s="93"/>
      <c r="D3" s="93"/>
      <c r="E3" s="93"/>
      <c r="F3" s="93"/>
      <c r="G3" s="93"/>
      <c r="H3" s="93"/>
      <c r="I3" s="93"/>
      <c r="J3" s="93"/>
      <c r="K3" s="10"/>
      <c r="L3" s="11"/>
      <c r="M3" s="12"/>
      <c r="N3" s="12"/>
      <c r="O3" s="13"/>
      <c r="P3" s="13"/>
      <c r="Q3" s="11"/>
      <c r="R3" s="12"/>
    </row>
    <row r="4" spans="1:20" x14ac:dyDescent="0.25">
      <c r="A4" s="8"/>
      <c r="B4" s="8"/>
      <c r="C4" s="96" t="s">
        <v>71</v>
      </c>
      <c r="D4" s="97"/>
      <c r="E4" s="97"/>
      <c r="F4" s="97"/>
      <c r="G4" s="97"/>
      <c r="H4" s="97"/>
      <c r="I4" s="97"/>
      <c r="J4" s="97"/>
      <c r="K4" s="98"/>
      <c r="L4" s="11"/>
      <c r="M4" s="12"/>
      <c r="N4" s="12"/>
      <c r="O4" s="12"/>
      <c r="P4" s="12"/>
      <c r="Q4" s="12"/>
      <c r="R4" s="12"/>
    </row>
    <row r="5" spans="1:20" x14ac:dyDescent="0.25">
      <c r="A5" s="8"/>
      <c r="B5" s="10"/>
      <c r="C5" s="99"/>
      <c r="D5" s="85"/>
      <c r="E5" s="85"/>
      <c r="F5" s="85"/>
      <c r="G5" s="85"/>
      <c r="H5" s="85"/>
      <c r="I5" s="85"/>
      <c r="J5" s="85"/>
      <c r="K5" s="100"/>
      <c r="L5" s="11"/>
      <c r="M5" s="12"/>
      <c r="N5" s="12"/>
      <c r="O5" s="12"/>
      <c r="P5" s="12"/>
      <c r="Q5" s="12"/>
      <c r="R5" s="12"/>
    </row>
    <row r="6" spans="1:20" x14ac:dyDescent="0.25">
      <c r="A6" s="8"/>
      <c r="B6" s="14"/>
      <c r="C6" s="99"/>
      <c r="D6" s="85"/>
      <c r="E6" s="85"/>
      <c r="F6" s="85"/>
      <c r="G6" s="85"/>
      <c r="H6" s="85"/>
      <c r="I6" s="85"/>
      <c r="J6" s="85"/>
      <c r="K6" s="100"/>
      <c r="L6" s="11"/>
      <c r="M6" s="12"/>
      <c r="N6" s="12"/>
      <c r="O6" s="12"/>
      <c r="P6" s="12"/>
      <c r="Q6" s="12"/>
      <c r="R6" s="12"/>
    </row>
    <row r="7" spans="1:20" x14ac:dyDescent="0.25">
      <c r="C7" s="99"/>
      <c r="D7" s="85"/>
      <c r="E7" s="85"/>
      <c r="F7" s="85"/>
      <c r="G7" s="85"/>
      <c r="H7" s="85"/>
      <c r="I7" s="85"/>
      <c r="J7" s="85"/>
      <c r="K7" s="100"/>
      <c r="L7" s="12"/>
      <c r="M7" s="12"/>
      <c r="N7" s="12"/>
      <c r="O7" s="12"/>
      <c r="P7" s="12"/>
      <c r="Q7" s="12"/>
      <c r="R7" s="12"/>
    </row>
    <row r="8" spans="1:20" x14ac:dyDescent="0.25">
      <c r="C8" s="99"/>
      <c r="D8" s="85"/>
      <c r="E8" s="85"/>
      <c r="F8" s="85"/>
      <c r="G8" s="85"/>
      <c r="H8" s="85"/>
      <c r="I8" s="85"/>
      <c r="J8" s="85"/>
      <c r="K8" s="100"/>
    </row>
    <row r="9" spans="1:20" x14ac:dyDescent="0.25">
      <c r="C9" s="101"/>
      <c r="D9" s="102"/>
      <c r="E9" s="102"/>
      <c r="F9" s="102"/>
      <c r="G9" s="102"/>
      <c r="H9" s="102"/>
      <c r="I9" s="102"/>
      <c r="J9" s="102"/>
      <c r="K9" s="103"/>
    </row>
    <row r="10" spans="1:20" x14ac:dyDescent="0.25">
      <c r="C10" s="108" t="s">
        <v>88</v>
      </c>
      <c r="D10" s="109"/>
      <c r="E10" s="109"/>
      <c r="F10" s="109"/>
      <c r="G10" s="109"/>
      <c r="H10" s="109"/>
    </row>
    <row r="11" spans="1:20" x14ac:dyDescent="0.25">
      <c r="A11" s="114" t="s">
        <v>75</v>
      </c>
      <c r="B11" s="114"/>
      <c r="C11" s="114"/>
      <c r="D11" s="113" t="s">
        <v>40</v>
      </c>
      <c r="E11" s="113"/>
      <c r="F11" s="113"/>
      <c r="H11" s="114" t="s">
        <v>76</v>
      </c>
      <c r="I11" s="114"/>
      <c r="J11" s="113" t="s">
        <v>92</v>
      </c>
      <c r="K11" s="113"/>
      <c r="L11" s="113"/>
    </row>
    <row r="12" spans="1:20" x14ac:dyDescent="0.25">
      <c r="A12" s="107" t="s">
        <v>74</v>
      </c>
      <c r="B12" s="107"/>
      <c r="D12" s="66" t="s">
        <v>78</v>
      </c>
      <c r="E12" s="67"/>
      <c r="F12" s="68"/>
      <c r="I12" s="9" t="s">
        <v>77</v>
      </c>
      <c r="J12" s="90" t="s">
        <v>72</v>
      </c>
      <c r="K12" s="91"/>
      <c r="L12" s="92"/>
      <c r="O12" s="7" t="s">
        <v>95</v>
      </c>
    </row>
    <row r="13" spans="1:20" ht="21" x14ac:dyDescent="0.35">
      <c r="B13" s="15" t="s">
        <v>22</v>
      </c>
      <c r="D13" s="7" t="s">
        <v>42</v>
      </c>
      <c r="I13" s="16" t="s">
        <v>54</v>
      </c>
      <c r="J13" s="64">
        <v>41263</v>
      </c>
      <c r="K13" s="65"/>
    </row>
    <row r="14" spans="1:20" x14ac:dyDescent="0.25">
      <c r="D14" s="104" t="s">
        <v>49</v>
      </c>
      <c r="E14" s="105"/>
      <c r="F14" s="105"/>
    </row>
    <row r="15" spans="1:20" x14ac:dyDescent="0.25">
      <c r="D15" s="105"/>
      <c r="E15" s="105"/>
      <c r="F15" s="105"/>
    </row>
    <row r="16" spans="1:20" x14ac:dyDescent="0.25">
      <c r="B16" s="9" t="s">
        <v>43</v>
      </c>
      <c r="C16" s="9"/>
      <c r="D16" s="17" t="s">
        <v>63</v>
      </c>
      <c r="E16" s="4">
        <v>153</v>
      </c>
      <c r="F16" s="12" t="s">
        <v>15</v>
      </c>
      <c r="G16" s="7" t="s">
        <v>46</v>
      </c>
      <c r="N16" s="111"/>
      <c r="O16" s="111"/>
      <c r="P16" s="12"/>
      <c r="Q16" s="12"/>
      <c r="R16" s="12"/>
      <c r="S16" s="12"/>
      <c r="T16" s="12"/>
    </row>
    <row r="17" spans="2:20" x14ac:dyDescent="0.25">
      <c r="B17" s="9" t="s">
        <v>44</v>
      </c>
      <c r="C17" s="9"/>
      <c r="D17" s="17" t="s">
        <v>64</v>
      </c>
      <c r="E17" s="1">
        <v>247</v>
      </c>
      <c r="F17" s="12" t="s">
        <v>15</v>
      </c>
      <c r="G17" s="7" t="s">
        <v>46</v>
      </c>
      <c r="N17" s="111"/>
      <c r="O17" s="111"/>
      <c r="P17" s="12"/>
      <c r="Q17" s="13"/>
      <c r="R17" s="13"/>
      <c r="S17" s="13"/>
      <c r="T17" s="13"/>
    </row>
    <row r="18" spans="2:20" x14ac:dyDescent="0.25">
      <c r="B18" s="9" t="s">
        <v>21</v>
      </c>
      <c r="C18" s="9"/>
      <c r="D18" s="17" t="s">
        <v>65</v>
      </c>
      <c r="E18" s="1">
        <v>12</v>
      </c>
      <c r="F18" s="12" t="s">
        <v>15</v>
      </c>
      <c r="G18" s="7" t="s">
        <v>47</v>
      </c>
      <c r="N18" s="11"/>
      <c r="O18" s="18"/>
      <c r="P18" s="12"/>
      <c r="Q18" s="13"/>
      <c r="R18" s="13"/>
      <c r="S18" s="13"/>
      <c r="T18" s="13"/>
    </row>
    <row r="19" spans="2:20" x14ac:dyDescent="0.25">
      <c r="B19" s="9" t="s">
        <v>45</v>
      </c>
      <c r="C19" s="9"/>
      <c r="D19" s="8"/>
      <c r="E19" s="1">
        <v>2.5</v>
      </c>
      <c r="F19" s="12" t="s">
        <v>1</v>
      </c>
      <c r="G19" s="7" t="s">
        <v>48</v>
      </c>
      <c r="I19" s="12"/>
      <c r="N19" s="11"/>
      <c r="O19" s="19"/>
      <c r="P19" s="12"/>
      <c r="Q19" s="12"/>
      <c r="R19" s="12"/>
      <c r="S19" s="12"/>
      <c r="T19" s="20"/>
    </row>
    <row r="20" spans="2:20" x14ac:dyDescent="0.25">
      <c r="N20" s="12"/>
      <c r="O20" s="20"/>
      <c r="P20" s="12"/>
      <c r="Q20" s="12"/>
      <c r="R20" s="12"/>
      <c r="S20" s="12"/>
      <c r="T20" s="12"/>
    </row>
    <row r="21" spans="2:20" x14ac:dyDescent="0.25">
      <c r="B21" s="9" t="s">
        <v>23</v>
      </c>
      <c r="C21" s="9"/>
      <c r="D21" s="9"/>
      <c r="E21" s="56">
        <v>1</v>
      </c>
      <c r="F21" s="21" t="s">
        <v>15</v>
      </c>
      <c r="G21" s="69" t="s">
        <v>25</v>
      </c>
      <c r="H21" s="69"/>
      <c r="I21" s="69"/>
      <c r="J21" s="69"/>
      <c r="K21" s="69"/>
    </row>
    <row r="22" spans="2:20" x14ac:dyDescent="0.25">
      <c r="B22" s="9" t="s">
        <v>13</v>
      </c>
      <c r="C22" s="9"/>
      <c r="D22" s="9"/>
      <c r="E22" s="56">
        <v>5.7</v>
      </c>
      <c r="F22" s="21" t="s">
        <v>24</v>
      </c>
      <c r="G22" s="69" t="s">
        <v>26</v>
      </c>
      <c r="H22" s="69"/>
      <c r="I22" s="69"/>
      <c r="J22" s="69"/>
      <c r="K22" s="69"/>
      <c r="L22" s="69"/>
      <c r="M22" s="69"/>
    </row>
    <row r="23" spans="2:20" x14ac:dyDescent="0.25">
      <c r="E23" s="21"/>
      <c r="F23" s="21"/>
    </row>
    <row r="24" spans="2:20" x14ac:dyDescent="0.25">
      <c r="B24" s="22" t="s">
        <v>14</v>
      </c>
      <c r="C24" s="12"/>
      <c r="D24" s="7" t="s">
        <v>16</v>
      </c>
      <c r="E24" s="57">
        <v>2.34</v>
      </c>
      <c r="F24" s="21" t="s">
        <v>20</v>
      </c>
      <c r="G24" s="9" t="s">
        <v>27</v>
      </c>
      <c r="I24" s="7" t="s">
        <v>16</v>
      </c>
      <c r="J24" s="58">
        <v>1.7</v>
      </c>
      <c r="K24" s="21" t="s">
        <v>20</v>
      </c>
      <c r="L24" s="14"/>
      <c r="M24" s="14"/>
    </row>
    <row r="25" spans="2:20" x14ac:dyDescent="0.25">
      <c r="B25" s="23" t="s">
        <v>28</v>
      </c>
      <c r="D25" s="7" t="s">
        <v>17</v>
      </c>
      <c r="E25" s="57">
        <v>3.1</v>
      </c>
      <c r="F25" s="24" t="s">
        <v>20</v>
      </c>
      <c r="G25" s="93" t="s">
        <v>50</v>
      </c>
      <c r="H25" s="93"/>
      <c r="I25" s="7" t="s">
        <v>17</v>
      </c>
      <c r="J25" s="58">
        <v>1.58</v>
      </c>
      <c r="K25" s="24" t="s">
        <v>20</v>
      </c>
      <c r="L25" s="14"/>
      <c r="M25" s="14"/>
    </row>
    <row r="26" spans="2:20" x14ac:dyDescent="0.25">
      <c r="B26" s="23" t="s">
        <v>29</v>
      </c>
      <c r="D26" s="7" t="s">
        <v>18</v>
      </c>
      <c r="E26" s="57">
        <v>2.42</v>
      </c>
      <c r="F26" s="21" t="s">
        <v>20</v>
      </c>
      <c r="G26" s="93"/>
      <c r="H26" s="93"/>
      <c r="I26" s="7" t="s">
        <v>18</v>
      </c>
      <c r="J26" s="58">
        <v>1.28</v>
      </c>
      <c r="K26" s="21" t="s">
        <v>20</v>
      </c>
      <c r="L26" s="25"/>
      <c r="M26" s="25"/>
    </row>
    <row r="27" spans="2:20" x14ac:dyDescent="0.25">
      <c r="C27" s="69" t="s">
        <v>53</v>
      </c>
      <c r="D27" s="69"/>
      <c r="E27" s="69"/>
      <c r="F27" s="69"/>
      <c r="G27" s="69"/>
      <c r="H27" s="69"/>
      <c r="I27" s="69"/>
      <c r="J27" s="69"/>
      <c r="L27" s="11"/>
      <c r="M27" s="26"/>
    </row>
    <row r="29" spans="2:20" x14ac:dyDescent="0.25">
      <c r="B29" s="9" t="s">
        <v>30</v>
      </c>
      <c r="C29" s="9"/>
      <c r="D29" s="9"/>
      <c r="E29" s="59">
        <v>8400</v>
      </c>
      <c r="F29" s="7" t="s">
        <v>19</v>
      </c>
      <c r="H29" s="70" t="s">
        <v>79</v>
      </c>
      <c r="I29" s="69"/>
      <c r="J29" s="69"/>
      <c r="L29" s="14"/>
      <c r="M29" s="14"/>
    </row>
    <row r="30" spans="2:20" x14ac:dyDescent="0.25">
      <c r="B30" s="9" t="s">
        <v>31</v>
      </c>
      <c r="C30" s="9"/>
      <c r="D30" s="9"/>
      <c r="E30" s="27"/>
      <c r="F30" s="21"/>
      <c r="H30" s="12"/>
      <c r="L30" s="11"/>
      <c r="M30" s="18"/>
    </row>
    <row r="31" spans="2:20" x14ac:dyDescent="0.25">
      <c r="B31" s="94" t="s">
        <v>32</v>
      </c>
      <c r="C31" s="94"/>
      <c r="D31" s="94"/>
      <c r="E31" s="59">
        <v>1180356</v>
      </c>
      <c r="F31" s="17" t="s">
        <v>33</v>
      </c>
      <c r="G31" s="93" t="s">
        <v>51</v>
      </c>
      <c r="H31" s="93"/>
      <c r="I31" s="93"/>
      <c r="J31" s="93"/>
      <c r="K31" s="93"/>
      <c r="L31" s="11"/>
      <c r="M31" s="11"/>
    </row>
    <row r="32" spans="2:20" x14ac:dyDescent="0.25">
      <c r="B32" s="94"/>
      <c r="C32" s="94"/>
      <c r="D32" s="94"/>
      <c r="E32" s="14"/>
      <c r="G32" s="93"/>
      <c r="H32" s="93"/>
      <c r="I32" s="93"/>
      <c r="J32" s="93"/>
      <c r="K32" s="93"/>
      <c r="L32" s="11"/>
      <c r="M32" s="11"/>
    </row>
    <row r="33" spans="2:20" x14ac:dyDescent="0.25">
      <c r="B33" s="94"/>
      <c r="C33" s="94"/>
      <c r="D33" s="94"/>
      <c r="E33" s="14"/>
      <c r="G33" s="7" t="s">
        <v>52</v>
      </c>
      <c r="L33" s="11"/>
      <c r="M33" s="11"/>
      <c r="N33" s="22"/>
      <c r="O33" s="22"/>
      <c r="P33" s="12"/>
      <c r="Q33" s="12"/>
      <c r="R33" s="12"/>
      <c r="S33" s="12"/>
      <c r="T33" s="12"/>
    </row>
    <row r="34" spans="2:20" x14ac:dyDescent="0.25">
      <c r="L34" s="11"/>
      <c r="M34" s="28"/>
      <c r="N34" s="12"/>
      <c r="O34" s="12"/>
      <c r="P34" s="12"/>
      <c r="Q34" s="12"/>
      <c r="R34" s="12"/>
      <c r="S34" s="12"/>
      <c r="T34" s="12"/>
    </row>
    <row r="35" spans="2:20" x14ac:dyDescent="0.25">
      <c r="C35" s="95" t="s">
        <v>89</v>
      </c>
      <c r="D35" s="69"/>
      <c r="E35" s="69"/>
      <c r="F35" s="69"/>
      <c r="G35" s="69"/>
      <c r="H35" s="69"/>
      <c r="I35" s="69"/>
      <c r="J35" s="69"/>
      <c r="L35" s="9" t="s">
        <v>37</v>
      </c>
      <c r="M35" s="28"/>
      <c r="N35" s="12"/>
      <c r="O35" s="12"/>
      <c r="P35" s="8"/>
      <c r="Q35" s="12"/>
      <c r="R35" s="12"/>
      <c r="S35" s="12"/>
      <c r="T35" s="12"/>
    </row>
    <row r="36" spans="2:20" ht="19.5" thickBot="1" x14ac:dyDescent="0.35">
      <c r="B36" s="29" t="s">
        <v>69</v>
      </c>
      <c r="E36" s="106" t="s">
        <v>90</v>
      </c>
      <c r="F36" s="69"/>
      <c r="G36" s="69"/>
      <c r="H36" s="69"/>
      <c r="I36" s="69"/>
      <c r="J36" s="69"/>
      <c r="K36" s="69"/>
      <c r="M36" s="11"/>
    </row>
    <row r="37" spans="2:20" x14ac:dyDescent="0.25">
      <c r="I37" s="30" t="str">
        <f>D11</f>
        <v>Big Dairy, LLC</v>
      </c>
      <c r="J37" s="31"/>
    </row>
    <row r="38" spans="2:20" ht="15.75" thickBot="1" x14ac:dyDescent="0.3">
      <c r="B38" s="9" t="s">
        <v>55</v>
      </c>
      <c r="C38" s="9"/>
      <c r="D38" s="9"/>
      <c r="E38" s="32">
        <f>E18</f>
        <v>12</v>
      </c>
      <c r="F38" s="7" t="s">
        <v>15</v>
      </c>
      <c r="I38" s="33" t="str">
        <f>J11</f>
        <v>Stage 3 for Dairy Cows</v>
      </c>
      <c r="J38" s="34"/>
    </row>
    <row r="40" spans="2:20" x14ac:dyDescent="0.25">
      <c r="B40" s="94" t="s">
        <v>80</v>
      </c>
      <c r="C40" s="94"/>
      <c r="D40" s="94"/>
    </row>
    <row r="41" spans="2:20" x14ac:dyDescent="0.25">
      <c r="B41" s="94"/>
      <c r="C41" s="94"/>
      <c r="D41" s="94"/>
      <c r="E41" s="35">
        <f>E18-E21</f>
        <v>11</v>
      </c>
      <c r="F41" s="7" t="s">
        <v>15</v>
      </c>
      <c r="G41" s="36">
        <f>LOOKUP(E41,Calculations!J8:K208)*7.48</f>
        <v>2147453.146666667</v>
      </c>
      <c r="H41" s="14" t="s">
        <v>56</v>
      </c>
      <c r="I41" s="14"/>
      <c r="J41" s="13"/>
      <c r="K41" s="14"/>
      <c r="L41" s="13"/>
    </row>
    <row r="42" spans="2:20" x14ac:dyDescent="0.25">
      <c r="B42" s="37"/>
      <c r="C42" s="37"/>
      <c r="D42" s="37"/>
    </row>
    <row r="43" spans="2:20" x14ac:dyDescent="0.25">
      <c r="B43" s="37"/>
      <c r="C43" s="37"/>
      <c r="D43" s="37"/>
    </row>
    <row r="44" spans="2:20" ht="15.75" thickBot="1" x14ac:dyDescent="0.3">
      <c r="G44" s="38" t="s">
        <v>84</v>
      </c>
      <c r="H44" s="38"/>
      <c r="I44" s="38"/>
      <c r="J44" s="39">
        <f>E31</f>
        <v>1180356</v>
      </c>
      <c r="K44" s="7" t="s">
        <v>33</v>
      </c>
    </row>
    <row r="45" spans="2:20" ht="15.75" thickBot="1" x14ac:dyDescent="0.3">
      <c r="B45" s="94" t="s">
        <v>85</v>
      </c>
      <c r="C45" s="94"/>
      <c r="D45" s="94"/>
      <c r="E45" s="40">
        <f>J44+J45+J46+J47+J48</f>
        <v>1524588.3265806451</v>
      </c>
      <c r="F45" s="7" t="s">
        <v>33</v>
      </c>
      <c r="G45" s="115" t="s">
        <v>83</v>
      </c>
      <c r="H45" s="115"/>
      <c r="I45" s="116"/>
      <c r="J45" s="39">
        <f>(((J24*17/31)+J25+J26)/12)*E29*7.48</f>
        <v>19856.263225806448</v>
      </c>
      <c r="K45" s="7" t="s">
        <v>33</v>
      </c>
    </row>
    <row r="46" spans="2:20" ht="15" customHeight="1" x14ac:dyDescent="0.25">
      <c r="B46" s="94"/>
      <c r="C46" s="94"/>
      <c r="D46" s="94"/>
      <c r="G46" s="61" t="s">
        <v>82</v>
      </c>
      <c r="H46" s="61"/>
      <c r="I46" s="61"/>
      <c r="J46" s="39">
        <f>E16*E17*(E22/12)*7.48</f>
        <v>134271.42300000001</v>
      </c>
      <c r="K46" s="7" t="s">
        <v>33</v>
      </c>
    </row>
    <row r="47" spans="2:20" x14ac:dyDescent="0.25">
      <c r="B47" s="94"/>
      <c r="C47" s="94"/>
      <c r="D47" s="94"/>
      <c r="G47" s="61" t="s">
        <v>81</v>
      </c>
      <c r="H47" s="61"/>
      <c r="I47" s="117"/>
      <c r="J47" s="39">
        <f>E16*E17*(((E24*17/31)+E25+E26)/12)*7.48</f>
        <v>160259.44035483871</v>
      </c>
      <c r="K47" s="7" t="s">
        <v>33</v>
      </c>
    </row>
    <row r="48" spans="2:20" x14ac:dyDescent="0.25">
      <c r="B48" s="94"/>
      <c r="C48" s="94"/>
      <c r="D48" s="94"/>
      <c r="G48" s="118" t="s">
        <v>93</v>
      </c>
      <c r="H48" s="69"/>
      <c r="I48" s="69"/>
      <c r="J48" s="39">
        <f>E29*(E22/12)*7.48</f>
        <v>29845.200000000004</v>
      </c>
      <c r="K48" s="7" t="s">
        <v>33</v>
      </c>
    </row>
    <row r="49" spans="2:12" ht="15.75" thickBot="1" x14ac:dyDescent="0.3"/>
    <row r="50" spans="2:12" ht="15.75" thickBot="1" x14ac:dyDescent="0.3">
      <c r="B50" s="94" t="s">
        <v>70</v>
      </c>
      <c r="C50" s="94"/>
      <c r="D50" s="94"/>
      <c r="E50" s="41">
        <f>G41-E45</f>
        <v>622864.82008602191</v>
      </c>
      <c r="F50" s="7" t="s">
        <v>33</v>
      </c>
    </row>
    <row r="51" spans="2:12" ht="15.75" customHeight="1" x14ac:dyDescent="0.25">
      <c r="B51" s="94"/>
      <c r="C51" s="94"/>
      <c r="D51" s="94"/>
    </row>
    <row r="52" spans="2:12" ht="15.75" thickBot="1" x14ac:dyDescent="0.3"/>
    <row r="53" spans="2:12" ht="15.75" thickBot="1" x14ac:dyDescent="0.3">
      <c r="B53" s="73" t="s">
        <v>73</v>
      </c>
      <c r="C53" s="74"/>
      <c r="D53" s="75"/>
      <c r="E53" s="60">
        <v>4.0000000000000124</v>
      </c>
      <c r="F53" s="21" t="s">
        <v>15</v>
      </c>
      <c r="G53" s="41">
        <f>LOOKUP(E53,Calculations!J8:K208)*7.48</f>
        <v>608104.05333333556</v>
      </c>
      <c r="H53" s="42" t="s">
        <v>33</v>
      </c>
      <c r="I53" s="14" t="s">
        <v>57</v>
      </c>
      <c r="J53" s="14"/>
    </row>
    <row r="54" spans="2:12" x14ac:dyDescent="0.25">
      <c r="B54" s="76"/>
      <c r="C54" s="77"/>
      <c r="D54" s="78"/>
      <c r="F54" s="95" t="str">
        <f>IF(G53&gt;=E50,"Value to High! Reduce Depth","Depth selected gets as close to Maximum volume without going over")</f>
        <v>Depth selected gets as close to Maximum volume without going over</v>
      </c>
      <c r="G54" s="69"/>
      <c r="H54" s="69"/>
      <c r="I54" s="69"/>
      <c r="J54" s="69"/>
      <c r="K54" s="69"/>
      <c r="L54" s="69"/>
    </row>
    <row r="55" spans="2:12" x14ac:dyDescent="0.25">
      <c r="B55" s="76"/>
      <c r="C55" s="77"/>
      <c r="D55" s="78"/>
      <c r="H55" s="14"/>
      <c r="I55" s="14"/>
      <c r="J55" s="14"/>
    </row>
    <row r="56" spans="2:12" ht="15.75" customHeight="1" x14ac:dyDescent="0.25">
      <c r="B56" s="76"/>
      <c r="C56" s="77"/>
      <c r="D56" s="78"/>
    </row>
    <row r="57" spans="2:12" x14ac:dyDescent="0.25">
      <c r="B57" s="76"/>
      <c r="C57" s="77"/>
      <c r="D57" s="78"/>
    </row>
    <row r="58" spans="2:12" ht="15.75" thickBot="1" x14ac:dyDescent="0.3">
      <c r="B58" s="79"/>
      <c r="C58" s="80"/>
      <c r="D58" s="81"/>
    </row>
    <row r="59" spans="2:12" ht="15.75" customHeight="1" thickBot="1" x14ac:dyDescent="0.3"/>
    <row r="60" spans="2:12" ht="15.75" thickBot="1" x14ac:dyDescent="0.3">
      <c r="B60" s="73" t="s">
        <v>86</v>
      </c>
      <c r="C60" s="82"/>
      <c r="D60" s="83"/>
      <c r="F60" s="43">
        <f>E18-E53</f>
        <v>7.9999999999999876</v>
      </c>
      <c r="G60" s="7" t="s">
        <v>15</v>
      </c>
      <c r="H60" s="85"/>
      <c r="I60" s="85"/>
      <c r="J60" s="85"/>
    </row>
    <row r="61" spans="2:12" x14ac:dyDescent="0.25">
      <c r="B61" s="84"/>
      <c r="C61" s="85"/>
      <c r="D61" s="86"/>
      <c r="H61" s="85"/>
      <c r="I61" s="85"/>
      <c r="J61" s="85"/>
    </row>
    <row r="62" spans="2:12" x14ac:dyDescent="0.25">
      <c r="B62" s="84"/>
      <c r="C62" s="85"/>
      <c r="D62" s="86"/>
      <c r="G62" s="21" t="s">
        <v>34</v>
      </c>
      <c r="H62" s="85"/>
      <c r="I62" s="85"/>
      <c r="J62" s="85"/>
    </row>
    <row r="63" spans="2:12" ht="15.75" thickBot="1" x14ac:dyDescent="0.3">
      <c r="B63" s="87"/>
      <c r="C63" s="88"/>
      <c r="D63" s="89"/>
      <c r="H63" s="14"/>
      <c r="I63" s="14"/>
      <c r="J63" s="14"/>
    </row>
    <row r="64" spans="2:12" ht="15.75" thickBot="1" x14ac:dyDescent="0.3">
      <c r="B64" s="44"/>
      <c r="C64" s="7" t="s">
        <v>34</v>
      </c>
      <c r="D64" s="44"/>
    </row>
    <row r="65" spans="2:12" ht="15.75" thickBot="1" x14ac:dyDescent="0.3">
      <c r="B65" s="73" t="s">
        <v>87</v>
      </c>
      <c r="C65" s="82"/>
      <c r="D65" s="83"/>
      <c r="F65" s="43">
        <f>F60*E19</f>
        <v>19.999999999999968</v>
      </c>
      <c r="G65" s="7" t="s">
        <v>15</v>
      </c>
    </row>
    <row r="66" spans="2:12" x14ac:dyDescent="0.25">
      <c r="B66" s="84"/>
      <c r="C66" s="85"/>
      <c r="D66" s="86"/>
    </row>
    <row r="67" spans="2:12" ht="15.75" thickBot="1" x14ac:dyDescent="0.3">
      <c r="B67" s="87"/>
      <c r="C67" s="88"/>
      <c r="D67" s="89"/>
    </row>
    <row r="68" spans="2:12" ht="15.75" thickBot="1" x14ac:dyDescent="0.3"/>
    <row r="69" spans="2:12" ht="15.75" thickBot="1" x14ac:dyDescent="0.3">
      <c r="C69" s="45" t="str">
        <f>D11</f>
        <v>Big Dairy, LLC</v>
      </c>
      <c r="D69" s="46"/>
      <c r="H69" s="47" t="str">
        <f>J11</f>
        <v>Stage 3 for Dairy Cows</v>
      </c>
      <c r="I69" s="48"/>
      <c r="L69" s="9" t="s">
        <v>38</v>
      </c>
    </row>
    <row r="71" spans="2:12" x14ac:dyDescent="0.25">
      <c r="E71" s="21">
        <f>E17</f>
        <v>247</v>
      </c>
      <c r="F71" s="7" t="s">
        <v>67</v>
      </c>
    </row>
    <row r="73" spans="2:12" x14ac:dyDescent="0.25">
      <c r="B73" s="13"/>
      <c r="C73" s="13"/>
      <c r="D73" s="13"/>
      <c r="E73" s="13"/>
      <c r="F73" s="13"/>
      <c r="G73" s="13"/>
      <c r="H73" s="13"/>
      <c r="I73" s="13"/>
      <c r="J73" s="13"/>
    </row>
    <row r="74" spans="2:12" x14ac:dyDescent="0.25">
      <c r="B74" s="13"/>
      <c r="C74" s="13"/>
      <c r="D74" s="13"/>
      <c r="E74" s="13" t="s">
        <v>61</v>
      </c>
      <c r="F74" s="49">
        <f>E19</f>
        <v>2.5</v>
      </c>
      <c r="G74" s="13"/>
      <c r="H74" s="13"/>
      <c r="I74" s="13"/>
      <c r="J74" s="13"/>
    </row>
    <row r="75" spans="2:12" x14ac:dyDescent="0.25">
      <c r="B75" s="13"/>
      <c r="C75" s="13"/>
      <c r="D75" s="13"/>
      <c r="E75" s="50"/>
      <c r="F75" s="13"/>
      <c r="G75" s="13"/>
      <c r="H75" s="13"/>
      <c r="I75" s="13"/>
      <c r="J75" s="13"/>
    </row>
    <row r="76" spans="2:12" x14ac:dyDescent="0.25">
      <c r="B76" s="13"/>
      <c r="C76" s="13"/>
      <c r="D76" s="13"/>
      <c r="E76" s="13" t="s">
        <v>66</v>
      </c>
      <c r="F76" s="51">
        <f>E18</f>
        <v>12</v>
      </c>
      <c r="G76" s="13"/>
      <c r="H76" s="49">
        <f>E16</f>
        <v>153</v>
      </c>
      <c r="I76" s="13" t="s">
        <v>68</v>
      </c>
      <c r="J76" s="13"/>
    </row>
    <row r="81" spans="3:7" ht="15" customHeight="1" x14ac:dyDescent="0.3">
      <c r="E81" s="29" t="s">
        <v>60</v>
      </c>
    </row>
    <row r="89" spans="3:7" x14ac:dyDescent="0.25">
      <c r="D89" s="7">
        <f>F65</f>
        <v>19.999999999999968</v>
      </c>
      <c r="G89" s="21">
        <f>F60</f>
        <v>7.9999999999999876</v>
      </c>
    </row>
    <row r="91" spans="3:7" ht="15" customHeight="1" x14ac:dyDescent="0.25"/>
    <row r="92" spans="3:7" x14ac:dyDescent="0.25">
      <c r="C92" s="21">
        <f>E18</f>
        <v>12</v>
      </c>
      <c r="E92" s="21">
        <f>E19</f>
        <v>2.5</v>
      </c>
    </row>
    <row r="93" spans="3:7" x14ac:dyDescent="0.25">
      <c r="F93" s="23">
        <v>1</v>
      </c>
    </row>
    <row r="96" spans="3:7" ht="18.75" x14ac:dyDescent="0.3">
      <c r="D96" s="71" t="s">
        <v>35</v>
      </c>
      <c r="E96" s="72"/>
      <c r="F96" s="72"/>
      <c r="G96" s="72"/>
    </row>
    <row r="98" spans="2:12" x14ac:dyDescent="0.25">
      <c r="C98" s="20"/>
      <c r="D98" s="62" t="s">
        <v>58</v>
      </c>
      <c r="E98" s="63"/>
      <c r="F98" s="63"/>
      <c r="G98" s="52">
        <f>E29</f>
        <v>8400</v>
      </c>
      <c r="H98" s="14" t="s">
        <v>59</v>
      </c>
      <c r="I98" s="14"/>
      <c r="J98" s="14"/>
    </row>
    <row r="102" spans="2:12" ht="15.75" thickBot="1" x14ac:dyDescent="0.3"/>
    <row r="103" spans="2:12" ht="15.75" thickBot="1" x14ac:dyDescent="0.3">
      <c r="B103" s="45" t="str">
        <f>D11</f>
        <v>Big Dairy, LLC</v>
      </c>
      <c r="C103" s="53"/>
      <c r="E103" s="54"/>
      <c r="H103" s="55" t="str">
        <f>J11</f>
        <v>Stage 3 for Dairy Cows</v>
      </c>
      <c r="I103" s="48"/>
    </row>
    <row r="104" spans="2:12" x14ac:dyDescent="0.25">
      <c r="L104" s="9" t="s">
        <v>39</v>
      </c>
    </row>
    <row r="129" spans="2:10" x14ac:dyDescent="0.25">
      <c r="C129" s="61" t="s">
        <v>62</v>
      </c>
      <c r="D129" s="61"/>
      <c r="E129" s="61"/>
      <c r="F129" s="61"/>
      <c r="G129" s="61"/>
      <c r="H129" s="61"/>
      <c r="I129" s="61"/>
    </row>
    <row r="131" spans="2:10" x14ac:dyDescent="0.25">
      <c r="B131" s="110" t="s">
        <v>91</v>
      </c>
      <c r="C131" s="97"/>
      <c r="D131" s="97"/>
      <c r="E131" s="97"/>
      <c r="F131" s="97"/>
      <c r="G131" s="97"/>
      <c r="H131" s="97"/>
      <c r="I131" s="97"/>
      <c r="J131" s="98"/>
    </row>
    <row r="132" spans="2:10" x14ac:dyDescent="0.25">
      <c r="B132" s="99"/>
      <c r="C132" s="85"/>
      <c r="D132" s="85"/>
      <c r="E132" s="85"/>
      <c r="F132" s="85"/>
      <c r="G132" s="85"/>
      <c r="H132" s="85"/>
      <c r="I132" s="85"/>
      <c r="J132" s="100"/>
    </row>
    <row r="133" spans="2:10" x14ac:dyDescent="0.25">
      <c r="B133" s="101"/>
      <c r="C133" s="102"/>
      <c r="D133" s="102"/>
      <c r="E133" s="102"/>
      <c r="F133" s="102"/>
      <c r="G133" s="102"/>
      <c r="H133" s="102"/>
      <c r="I133" s="102"/>
      <c r="J133" s="103"/>
    </row>
  </sheetData>
  <sheetProtection password="CDBE" sheet="1" objects="1" scenarios="1"/>
  <mergeCells count="39">
    <mergeCell ref="B131:J133"/>
    <mergeCell ref="N16:N17"/>
    <mergeCell ref="O16:O17"/>
    <mergeCell ref="B2:J3"/>
    <mergeCell ref="D11:F11"/>
    <mergeCell ref="A11:C11"/>
    <mergeCell ref="H11:I11"/>
    <mergeCell ref="J11:L11"/>
    <mergeCell ref="G21:K21"/>
    <mergeCell ref="G22:M22"/>
    <mergeCell ref="G45:I45"/>
    <mergeCell ref="B40:D41"/>
    <mergeCell ref="G46:I46"/>
    <mergeCell ref="G47:I47"/>
    <mergeCell ref="B60:D63"/>
    <mergeCell ref="G48:I48"/>
    <mergeCell ref="C4:K9"/>
    <mergeCell ref="B31:D33"/>
    <mergeCell ref="B45:D48"/>
    <mergeCell ref="D14:F15"/>
    <mergeCell ref="E36:K36"/>
    <mergeCell ref="A12:B12"/>
    <mergeCell ref="C10:H10"/>
    <mergeCell ref="C35:J35"/>
    <mergeCell ref="C129:I129"/>
    <mergeCell ref="D98:F98"/>
    <mergeCell ref="J13:K13"/>
    <mergeCell ref="D12:F12"/>
    <mergeCell ref="C27:J27"/>
    <mergeCell ref="H29:J29"/>
    <mergeCell ref="D96:G96"/>
    <mergeCell ref="B53:D58"/>
    <mergeCell ref="B65:D67"/>
    <mergeCell ref="H60:J62"/>
    <mergeCell ref="J12:L12"/>
    <mergeCell ref="G25:H26"/>
    <mergeCell ref="G31:K32"/>
    <mergeCell ref="B50:D51"/>
    <mergeCell ref="F54:L54"/>
  </mergeCells>
  <dataValidations xWindow="699" yWindow="324" count="4">
    <dataValidation type="list" allowBlank="1" showInputMessage="1" showErrorMessage="1" sqref="E53">
      <formula1>Depth</formula1>
    </dataValidation>
    <dataValidation type="decimal" allowBlank="1" showInputMessage="1" showErrorMessage="1" error="Please enter a depth between 3' and 20'." prompt="Please enter a value between 3' and 20'." sqref="E18 B5">
      <formula1>3</formula1>
      <formula2>20</formula2>
    </dataValidation>
    <dataValidation type="decimal" allowBlank="1" showInputMessage="1" showErrorMessage="1" error="Please enter a rainfall amount between 4 and 6.5 inches." prompt="If 25-year storm event is unknown, use 6.5." sqref="L5">
      <formula1>4</formula1>
      <formula2>6.5</formula2>
    </dataValidation>
    <dataValidation type="decimal" allowBlank="1" showInputMessage="1" showErrorMessage="1" error="Please enter a rainfall amount between 6 and 8.4 inches." prompt="If 100-year storm event is unknown, use 8.4." sqref="L6">
      <formula1>6</formula1>
      <formula2>8.4</formula2>
    </dataValidation>
  </dataValidations>
  <pageMargins left="0.7" right="0.7" top="0.75" bottom="0.75" header="0.3" footer="0.3"/>
  <pageSetup orientation="landscape"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N208"/>
  <sheetViews>
    <sheetView zoomScaleNormal="100" workbookViewId="0"/>
  </sheetViews>
  <sheetFormatPr defaultRowHeight="15" x14ac:dyDescent="0.25"/>
  <cols>
    <col min="5" max="5" width="21.140625" customWidth="1"/>
  </cols>
  <sheetData>
    <row r="1" spans="1:14" x14ac:dyDescent="0.25">
      <c r="A1" t="s">
        <v>5</v>
      </c>
    </row>
    <row r="2" spans="1:14" x14ac:dyDescent="0.25">
      <c r="A2" t="s">
        <v>7</v>
      </c>
      <c r="B2">
        <f>'Inputs &amp; Results'!E16</f>
        <v>153</v>
      </c>
      <c r="C2" t="s">
        <v>2</v>
      </c>
    </row>
    <row r="3" spans="1:14" x14ac:dyDescent="0.25">
      <c r="A3" t="s">
        <v>8</v>
      </c>
      <c r="B3">
        <f>'Inputs &amp; Results'!E17</f>
        <v>247</v>
      </c>
      <c r="C3" t="s">
        <v>2</v>
      </c>
    </row>
    <row r="4" spans="1:14" x14ac:dyDescent="0.25">
      <c r="A4" t="s">
        <v>6</v>
      </c>
      <c r="B4">
        <f>'Inputs &amp; Results'!E18</f>
        <v>12</v>
      </c>
      <c r="C4" t="s">
        <v>2</v>
      </c>
    </row>
    <row r="5" spans="1:14" x14ac:dyDescent="0.25">
      <c r="A5" t="s">
        <v>9</v>
      </c>
      <c r="B5">
        <f>'Inputs &amp; Results'!E19</f>
        <v>2.5</v>
      </c>
      <c r="C5" t="s">
        <v>1</v>
      </c>
    </row>
    <row r="7" spans="1:14" ht="45" x14ac:dyDescent="0.25">
      <c r="A7" s="3" t="s">
        <v>10</v>
      </c>
      <c r="B7" s="2" t="s">
        <v>0</v>
      </c>
      <c r="C7" s="2" t="s">
        <v>3</v>
      </c>
      <c r="D7" s="2" t="s">
        <v>4</v>
      </c>
      <c r="E7" s="3" t="s">
        <v>11</v>
      </c>
      <c r="F7" s="3" t="s">
        <v>12</v>
      </c>
      <c r="I7" s="3"/>
      <c r="J7" s="2" t="s">
        <v>0</v>
      </c>
      <c r="K7" s="3" t="s">
        <v>11</v>
      </c>
      <c r="L7" s="2"/>
      <c r="N7" s="3"/>
    </row>
    <row r="8" spans="1:14" x14ac:dyDescent="0.25">
      <c r="A8">
        <v>0</v>
      </c>
      <c r="B8">
        <f>B4</f>
        <v>12</v>
      </c>
      <c r="C8">
        <f t="shared" ref="C8:C71" si="0">W-S*2*A8</f>
        <v>153</v>
      </c>
      <c r="D8">
        <f t="shared" ref="D8:D71" si="1">L-2*S*A8</f>
        <v>247</v>
      </c>
      <c r="E8">
        <f t="shared" ref="E8:E71" si="2">(Width*Length*Depth)-(S*Depth^2)*(Length+Width)+(4*(S^2)*(Depth^3))/3</f>
        <v>323892</v>
      </c>
      <c r="F8">
        <f>E8*7.48</f>
        <v>2422712.16</v>
      </c>
      <c r="J8">
        <f>B208</f>
        <v>-8.0000000000000142</v>
      </c>
      <c r="K8">
        <f>E208</f>
        <v>-98594.666666666773</v>
      </c>
    </row>
    <row r="9" spans="1:14" x14ac:dyDescent="0.25">
      <c r="A9">
        <f>A8+0.1</f>
        <v>0.1</v>
      </c>
      <c r="B9">
        <f>$B$8-A9</f>
        <v>11.9</v>
      </c>
      <c r="C9">
        <f t="shared" si="0"/>
        <v>152.5</v>
      </c>
      <c r="D9">
        <f t="shared" si="1"/>
        <v>246.5</v>
      </c>
      <c r="E9">
        <f t="shared" si="2"/>
        <v>320122.89166666672</v>
      </c>
      <c r="F9">
        <f t="shared" ref="F9:F72" si="3">E9*7.48</f>
        <v>2394519.2296666671</v>
      </c>
      <c r="J9">
        <f>B207</f>
        <v>-7.9000000000000128</v>
      </c>
      <c r="K9">
        <f>E207</f>
        <v>-97810.558333333451</v>
      </c>
    </row>
    <row r="10" spans="1:14" x14ac:dyDescent="0.25">
      <c r="A10">
        <f t="shared" ref="A10:A73" si="4">A9+0.1</f>
        <v>0.2</v>
      </c>
      <c r="B10">
        <f t="shared" ref="B10:B73" si="5">$B$8-A10</f>
        <v>11.8</v>
      </c>
      <c r="C10">
        <f t="shared" si="0"/>
        <v>152</v>
      </c>
      <c r="D10">
        <f t="shared" si="1"/>
        <v>246</v>
      </c>
      <c r="E10">
        <f t="shared" si="2"/>
        <v>316373.7333333334</v>
      </c>
      <c r="F10">
        <f t="shared" si="3"/>
        <v>2366475.5253333338</v>
      </c>
      <c r="J10">
        <f>B206</f>
        <v>-7.8000000000000114</v>
      </c>
      <c r="K10">
        <f>E206</f>
        <v>-97016.400000000081</v>
      </c>
    </row>
    <row r="11" spans="1:14" x14ac:dyDescent="0.25">
      <c r="A11">
        <f t="shared" si="4"/>
        <v>0.30000000000000004</v>
      </c>
      <c r="B11">
        <f t="shared" si="5"/>
        <v>11.7</v>
      </c>
      <c r="C11">
        <f t="shared" si="0"/>
        <v>151.5</v>
      </c>
      <c r="D11">
        <f t="shared" si="1"/>
        <v>245.5</v>
      </c>
      <c r="E11">
        <f t="shared" si="2"/>
        <v>312644.47499999998</v>
      </c>
      <c r="F11">
        <f t="shared" si="3"/>
        <v>2338580.673</v>
      </c>
      <c r="J11">
        <f>B205</f>
        <v>-7.7000000000000099</v>
      </c>
      <c r="K11">
        <f>E205</f>
        <v>-96212.141666666721</v>
      </c>
    </row>
    <row r="12" spans="1:14" x14ac:dyDescent="0.25">
      <c r="A12">
        <f t="shared" si="4"/>
        <v>0.4</v>
      </c>
      <c r="B12">
        <f t="shared" si="5"/>
        <v>11.6</v>
      </c>
      <c r="C12">
        <f t="shared" si="0"/>
        <v>151</v>
      </c>
      <c r="D12">
        <f t="shared" si="1"/>
        <v>245</v>
      </c>
      <c r="E12">
        <f t="shared" si="2"/>
        <v>308935.06666666665</v>
      </c>
      <c r="F12">
        <f t="shared" si="3"/>
        <v>2310834.2986666667</v>
      </c>
      <c r="J12">
        <f>B204</f>
        <v>-7.6000000000000085</v>
      </c>
      <c r="K12">
        <f>E204</f>
        <v>-95397.733333333395</v>
      </c>
    </row>
    <row r="13" spans="1:14" x14ac:dyDescent="0.25">
      <c r="A13">
        <f t="shared" si="4"/>
        <v>0.5</v>
      </c>
      <c r="B13">
        <f t="shared" si="5"/>
        <v>11.5</v>
      </c>
      <c r="C13">
        <f t="shared" si="0"/>
        <v>150.5</v>
      </c>
      <c r="D13">
        <f t="shared" si="1"/>
        <v>244.5</v>
      </c>
      <c r="E13">
        <f t="shared" si="2"/>
        <v>305245.45833333331</v>
      </c>
      <c r="F13">
        <f t="shared" si="3"/>
        <v>2283236.0283333333</v>
      </c>
      <c r="J13">
        <f>B203</f>
        <v>-7.5000000000000071</v>
      </c>
      <c r="K13">
        <f>E203</f>
        <v>-94573.125000000073</v>
      </c>
    </row>
    <row r="14" spans="1:14" x14ac:dyDescent="0.25">
      <c r="A14">
        <f t="shared" si="4"/>
        <v>0.6</v>
      </c>
      <c r="B14">
        <f t="shared" si="5"/>
        <v>11.4</v>
      </c>
      <c r="C14">
        <f t="shared" si="0"/>
        <v>150</v>
      </c>
      <c r="D14">
        <f t="shared" si="1"/>
        <v>244</v>
      </c>
      <c r="E14">
        <f t="shared" si="2"/>
        <v>301575.59999999998</v>
      </c>
      <c r="F14">
        <f t="shared" si="3"/>
        <v>2255785.4879999999</v>
      </c>
      <c r="J14">
        <f>B202</f>
        <v>-7.4000000000000057</v>
      </c>
      <c r="K14">
        <f>E202</f>
        <v>-93738.266666666706</v>
      </c>
    </row>
    <row r="15" spans="1:14" x14ac:dyDescent="0.25">
      <c r="A15">
        <f t="shared" si="4"/>
        <v>0.7</v>
      </c>
      <c r="B15">
        <f t="shared" si="5"/>
        <v>11.3</v>
      </c>
      <c r="C15">
        <f t="shared" si="0"/>
        <v>149.5</v>
      </c>
      <c r="D15">
        <f t="shared" si="1"/>
        <v>243.5</v>
      </c>
      <c r="E15">
        <f t="shared" si="2"/>
        <v>297925.44166666671</v>
      </c>
      <c r="F15">
        <f t="shared" si="3"/>
        <v>2228482.3036666671</v>
      </c>
      <c r="J15">
        <f>B201</f>
        <v>-7.3000000000000043</v>
      </c>
      <c r="K15">
        <f>E201</f>
        <v>-92893.108333333352</v>
      </c>
    </row>
    <row r="16" spans="1:14" x14ac:dyDescent="0.25">
      <c r="A16">
        <f t="shared" si="4"/>
        <v>0.79999999999999993</v>
      </c>
      <c r="B16">
        <f t="shared" si="5"/>
        <v>11.2</v>
      </c>
      <c r="C16">
        <f t="shared" si="0"/>
        <v>149</v>
      </c>
      <c r="D16">
        <f t="shared" si="1"/>
        <v>243</v>
      </c>
      <c r="E16">
        <f t="shared" si="2"/>
        <v>294294.93333333329</v>
      </c>
      <c r="F16">
        <f t="shared" si="3"/>
        <v>2201326.1013333332</v>
      </c>
      <c r="J16">
        <f>B200</f>
        <v>-7.2000000000000028</v>
      </c>
      <c r="K16">
        <f>E200</f>
        <v>-92037.600000000035</v>
      </c>
    </row>
    <row r="17" spans="1:11" x14ac:dyDescent="0.25">
      <c r="A17">
        <f t="shared" si="4"/>
        <v>0.89999999999999991</v>
      </c>
      <c r="B17">
        <f t="shared" si="5"/>
        <v>11.1</v>
      </c>
      <c r="C17">
        <f t="shared" si="0"/>
        <v>148.5</v>
      </c>
      <c r="D17">
        <f t="shared" si="1"/>
        <v>242.5</v>
      </c>
      <c r="E17">
        <f t="shared" si="2"/>
        <v>290684.02499999997</v>
      </c>
      <c r="F17">
        <f t="shared" si="3"/>
        <v>2174316.5069999998</v>
      </c>
      <c r="J17">
        <f>B199</f>
        <v>-7.1000000000000014</v>
      </c>
      <c r="K17">
        <f>E199</f>
        <v>-91171.691666666695</v>
      </c>
    </row>
    <row r="18" spans="1:11" x14ac:dyDescent="0.25">
      <c r="A18">
        <f t="shared" si="4"/>
        <v>0.99999999999999989</v>
      </c>
      <c r="B18">
        <f t="shared" si="5"/>
        <v>11</v>
      </c>
      <c r="C18">
        <f t="shared" si="0"/>
        <v>148</v>
      </c>
      <c r="D18">
        <f t="shared" si="1"/>
        <v>242</v>
      </c>
      <c r="E18">
        <f t="shared" si="2"/>
        <v>287092.66666666669</v>
      </c>
      <c r="F18">
        <f t="shared" si="3"/>
        <v>2147453.146666667</v>
      </c>
      <c r="J18">
        <f>B198</f>
        <v>-7</v>
      </c>
      <c r="K18">
        <f>E198</f>
        <v>-90295.333333333328</v>
      </c>
    </row>
    <row r="19" spans="1:11" x14ac:dyDescent="0.25">
      <c r="A19">
        <f t="shared" si="4"/>
        <v>1.0999999999999999</v>
      </c>
      <c r="B19">
        <f t="shared" si="5"/>
        <v>10.9</v>
      </c>
      <c r="C19">
        <f t="shared" si="0"/>
        <v>147.5</v>
      </c>
      <c r="D19">
        <f t="shared" si="1"/>
        <v>241.5</v>
      </c>
      <c r="E19">
        <f t="shared" si="2"/>
        <v>283520.80833333335</v>
      </c>
      <c r="F19">
        <f t="shared" si="3"/>
        <v>2120735.6463333336</v>
      </c>
      <c r="J19">
        <f>B197</f>
        <v>-6.8999999999999986</v>
      </c>
      <c r="K19">
        <f>E197</f>
        <v>-89408.474999999977</v>
      </c>
    </row>
    <row r="20" spans="1:11" x14ac:dyDescent="0.25">
      <c r="A20">
        <f t="shared" si="4"/>
        <v>1.2</v>
      </c>
      <c r="B20">
        <f t="shared" si="5"/>
        <v>10.8</v>
      </c>
      <c r="C20">
        <f t="shared" si="0"/>
        <v>147</v>
      </c>
      <c r="D20">
        <f t="shared" si="1"/>
        <v>241</v>
      </c>
      <c r="E20">
        <f t="shared" si="2"/>
        <v>279968.40000000002</v>
      </c>
      <c r="F20">
        <f t="shared" si="3"/>
        <v>2094163.6320000002</v>
      </c>
      <c r="J20">
        <f>B196</f>
        <v>-6.7999999999999972</v>
      </c>
      <c r="K20">
        <f>E196</f>
        <v>-88511.066666666622</v>
      </c>
    </row>
    <row r="21" spans="1:11" x14ac:dyDescent="0.25">
      <c r="A21">
        <f t="shared" si="4"/>
        <v>1.3</v>
      </c>
      <c r="B21">
        <f t="shared" si="5"/>
        <v>10.7</v>
      </c>
      <c r="C21">
        <f t="shared" si="0"/>
        <v>146.5</v>
      </c>
      <c r="D21">
        <f t="shared" si="1"/>
        <v>240.5</v>
      </c>
      <c r="E21">
        <f t="shared" si="2"/>
        <v>276435.3916666666</v>
      </c>
      <c r="F21">
        <f t="shared" si="3"/>
        <v>2067736.7296666664</v>
      </c>
      <c r="J21">
        <f>B195</f>
        <v>-6.6999999999999957</v>
      </c>
      <c r="K21">
        <f>E195</f>
        <v>-87603.058333333291</v>
      </c>
    </row>
    <row r="22" spans="1:11" x14ac:dyDescent="0.25">
      <c r="A22">
        <f t="shared" si="4"/>
        <v>1.4000000000000001</v>
      </c>
      <c r="B22">
        <f t="shared" si="5"/>
        <v>10.6</v>
      </c>
      <c r="C22">
        <f t="shared" si="0"/>
        <v>146</v>
      </c>
      <c r="D22">
        <f t="shared" si="1"/>
        <v>240</v>
      </c>
      <c r="E22">
        <f t="shared" si="2"/>
        <v>272921.73333333334</v>
      </c>
      <c r="F22">
        <f t="shared" si="3"/>
        <v>2041454.5653333336</v>
      </c>
      <c r="J22">
        <f>B194</f>
        <v>-6.5999999999999943</v>
      </c>
      <c r="K22">
        <f>E194</f>
        <v>-86684.399999999936</v>
      </c>
    </row>
    <row r="23" spans="1:11" x14ac:dyDescent="0.25">
      <c r="A23">
        <f t="shared" si="4"/>
        <v>1.5000000000000002</v>
      </c>
      <c r="B23">
        <f t="shared" si="5"/>
        <v>10.5</v>
      </c>
      <c r="C23">
        <f t="shared" si="0"/>
        <v>145.5</v>
      </c>
      <c r="D23">
        <f t="shared" si="1"/>
        <v>239.5</v>
      </c>
      <c r="E23">
        <f t="shared" si="2"/>
        <v>269427.375</v>
      </c>
      <c r="F23">
        <f t="shared" si="3"/>
        <v>2015316.7650000001</v>
      </c>
      <c r="J23">
        <f>B193</f>
        <v>-6.4999999999999929</v>
      </c>
      <c r="K23">
        <f>E193</f>
        <v>-85755.041666666584</v>
      </c>
    </row>
    <row r="24" spans="1:11" x14ac:dyDescent="0.25">
      <c r="A24">
        <f t="shared" si="4"/>
        <v>1.6000000000000003</v>
      </c>
      <c r="B24">
        <f t="shared" si="5"/>
        <v>10.4</v>
      </c>
      <c r="C24">
        <f t="shared" si="0"/>
        <v>145</v>
      </c>
      <c r="D24">
        <f t="shared" si="1"/>
        <v>239</v>
      </c>
      <c r="E24">
        <f t="shared" si="2"/>
        <v>265952.26666666666</v>
      </c>
      <c r="F24">
        <f t="shared" si="3"/>
        <v>1989322.9546666667</v>
      </c>
      <c r="J24">
        <f>B192</f>
        <v>-6.3999999999999915</v>
      </c>
      <c r="K24">
        <f>E192</f>
        <v>-84814.933333333276</v>
      </c>
    </row>
    <row r="25" spans="1:11" x14ac:dyDescent="0.25">
      <c r="A25">
        <f t="shared" si="4"/>
        <v>1.7000000000000004</v>
      </c>
      <c r="B25">
        <f t="shared" si="5"/>
        <v>10.299999999999999</v>
      </c>
      <c r="C25">
        <f t="shared" si="0"/>
        <v>144.5</v>
      </c>
      <c r="D25">
        <f t="shared" si="1"/>
        <v>238.5</v>
      </c>
      <c r="E25">
        <f t="shared" si="2"/>
        <v>262496.35833333334</v>
      </c>
      <c r="F25">
        <f t="shared" si="3"/>
        <v>1963472.7603333334</v>
      </c>
      <c r="J25">
        <f>B191</f>
        <v>-6.2999999999999901</v>
      </c>
      <c r="K25">
        <f>E191</f>
        <v>-83864.024999999921</v>
      </c>
    </row>
    <row r="26" spans="1:11" x14ac:dyDescent="0.25">
      <c r="A26">
        <f t="shared" si="4"/>
        <v>1.8000000000000005</v>
      </c>
      <c r="B26">
        <f t="shared" si="5"/>
        <v>10.199999999999999</v>
      </c>
      <c r="C26">
        <f t="shared" si="0"/>
        <v>144</v>
      </c>
      <c r="D26">
        <f t="shared" si="1"/>
        <v>238</v>
      </c>
      <c r="E26">
        <f t="shared" si="2"/>
        <v>259059.59999999998</v>
      </c>
      <c r="F26">
        <f t="shared" si="3"/>
        <v>1937765.808</v>
      </c>
      <c r="J26">
        <f>B190</f>
        <v>-6.1999999999999886</v>
      </c>
      <c r="K26">
        <f>E190</f>
        <v>-82902.266666666561</v>
      </c>
    </row>
    <row r="27" spans="1:11" x14ac:dyDescent="0.25">
      <c r="A27">
        <f t="shared" si="4"/>
        <v>1.9000000000000006</v>
      </c>
      <c r="B27">
        <f t="shared" si="5"/>
        <v>10.1</v>
      </c>
      <c r="C27">
        <f t="shared" si="0"/>
        <v>143.5</v>
      </c>
      <c r="D27">
        <f t="shared" si="1"/>
        <v>237.5</v>
      </c>
      <c r="E27">
        <f t="shared" si="2"/>
        <v>255641.94166666668</v>
      </c>
      <c r="F27">
        <f t="shared" si="3"/>
        <v>1912201.7236666668</v>
      </c>
      <c r="J27">
        <f>B189</f>
        <v>-6.0999999999999872</v>
      </c>
      <c r="K27">
        <f>E189</f>
        <v>-81929.608333333192</v>
      </c>
    </row>
    <row r="28" spans="1:11" x14ac:dyDescent="0.25">
      <c r="A28">
        <f t="shared" si="4"/>
        <v>2.0000000000000004</v>
      </c>
      <c r="B28">
        <f t="shared" si="5"/>
        <v>10</v>
      </c>
      <c r="C28">
        <f t="shared" si="0"/>
        <v>143</v>
      </c>
      <c r="D28">
        <f t="shared" si="1"/>
        <v>237</v>
      </c>
      <c r="E28">
        <f t="shared" si="2"/>
        <v>252243.33333333334</v>
      </c>
      <c r="F28">
        <f t="shared" si="3"/>
        <v>1886780.1333333335</v>
      </c>
      <c r="J28">
        <f>B188</f>
        <v>-5.9999999999999858</v>
      </c>
      <c r="K28">
        <f>E188</f>
        <v>-80945.999999999854</v>
      </c>
    </row>
    <row r="29" spans="1:11" x14ac:dyDescent="0.25">
      <c r="A29">
        <f t="shared" si="4"/>
        <v>2.1000000000000005</v>
      </c>
      <c r="B29">
        <f t="shared" si="5"/>
        <v>9.8999999999999986</v>
      </c>
      <c r="C29">
        <f t="shared" si="0"/>
        <v>142.5</v>
      </c>
      <c r="D29">
        <f t="shared" si="1"/>
        <v>236.5</v>
      </c>
      <c r="E29">
        <f t="shared" si="2"/>
        <v>248863.72499999998</v>
      </c>
      <c r="F29">
        <f t="shared" si="3"/>
        <v>1861500.6629999999</v>
      </c>
      <c r="J29">
        <f>B187</f>
        <v>-5.8999999999999844</v>
      </c>
      <c r="K29">
        <f>E187</f>
        <v>-79951.391666666517</v>
      </c>
    </row>
    <row r="30" spans="1:11" x14ac:dyDescent="0.25">
      <c r="A30">
        <f t="shared" si="4"/>
        <v>2.2000000000000006</v>
      </c>
      <c r="B30">
        <f t="shared" si="5"/>
        <v>9.7999999999999989</v>
      </c>
      <c r="C30">
        <f t="shared" si="0"/>
        <v>142</v>
      </c>
      <c r="D30">
        <f t="shared" si="1"/>
        <v>236</v>
      </c>
      <c r="E30">
        <f t="shared" si="2"/>
        <v>245503.06666666665</v>
      </c>
      <c r="F30">
        <f t="shared" si="3"/>
        <v>1836362.9386666666</v>
      </c>
      <c r="J30">
        <f>B186</f>
        <v>-5.7999999999999829</v>
      </c>
      <c r="K30">
        <f>E186</f>
        <v>-78945.733333333163</v>
      </c>
    </row>
    <row r="31" spans="1:11" x14ac:dyDescent="0.25">
      <c r="A31">
        <f t="shared" si="4"/>
        <v>2.3000000000000007</v>
      </c>
      <c r="B31">
        <f t="shared" si="5"/>
        <v>9.6999999999999993</v>
      </c>
      <c r="C31">
        <f t="shared" si="0"/>
        <v>141.5</v>
      </c>
      <c r="D31">
        <f t="shared" si="1"/>
        <v>235.5</v>
      </c>
      <c r="E31">
        <f t="shared" si="2"/>
        <v>242161.30833333332</v>
      </c>
      <c r="F31">
        <f t="shared" si="3"/>
        <v>1811366.5863333333</v>
      </c>
      <c r="J31">
        <f>B185</f>
        <v>-5.6999999999999815</v>
      </c>
      <c r="K31">
        <f>E185</f>
        <v>-77928.974999999788</v>
      </c>
    </row>
    <row r="32" spans="1:11" x14ac:dyDescent="0.25">
      <c r="A32">
        <f t="shared" si="4"/>
        <v>2.4000000000000008</v>
      </c>
      <c r="B32">
        <f t="shared" si="5"/>
        <v>9.6</v>
      </c>
      <c r="C32">
        <f t="shared" si="0"/>
        <v>141</v>
      </c>
      <c r="D32">
        <f t="shared" si="1"/>
        <v>235</v>
      </c>
      <c r="E32">
        <f t="shared" si="2"/>
        <v>238838.39999999999</v>
      </c>
      <c r="F32">
        <f t="shared" si="3"/>
        <v>1786511.2320000001</v>
      </c>
      <c r="J32">
        <f>B184</f>
        <v>-5.5999999999999801</v>
      </c>
      <c r="K32">
        <f>E184</f>
        <v>-76901.066666666462</v>
      </c>
    </row>
    <row r="33" spans="1:11" x14ac:dyDescent="0.25">
      <c r="A33">
        <f t="shared" si="4"/>
        <v>2.5000000000000009</v>
      </c>
      <c r="B33">
        <f t="shared" si="5"/>
        <v>9.5</v>
      </c>
      <c r="C33">
        <f t="shared" si="0"/>
        <v>140.5</v>
      </c>
      <c r="D33">
        <f t="shared" si="1"/>
        <v>234.5</v>
      </c>
      <c r="E33">
        <f t="shared" si="2"/>
        <v>235534.29166666666</v>
      </c>
      <c r="F33">
        <f t="shared" si="3"/>
        <v>1761796.5016666667</v>
      </c>
      <c r="J33">
        <f>B183</f>
        <v>-5.4999999999999787</v>
      </c>
      <c r="K33">
        <f>E183</f>
        <v>-75861.958333333125</v>
      </c>
    </row>
    <row r="34" spans="1:11" x14ac:dyDescent="0.25">
      <c r="A34">
        <f t="shared" si="4"/>
        <v>2.600000000000001</v>
      </c>
      <c r="B34">
        <f t="shared" si="5"/>
        <v>9.3999999999999986</v>
      </c>
      <c r="C34">
        <f t="shared" si="0"/>
        <v>140</v>
      </c>
      <c r="D34">
        <f t="shared" si="1"/>
        <v>234</v>
      </c>
      <c r="E34">
        <f t="shared" si="2"/>
        <v>232248.93333333329</v>
      </c>
      <c r="F34">
        <f t="shared" si="3"/>
        <v>1737222.0213333331</v>
      </c>
      <c r="J34">
        <f>B182</f>
        <v>-5.3999999999999773</v>
      </c>
      <c r="K34">
        <f>E182</f>
        <v>-74811.599999999758</v>
      </c>
    </row>
    <row r="35" spans="1:11" x14ac:dyDescent="0.25">
      <c r="A35">
        <f t="shared" si="4"/>
        <v>2.7000000000000011</v>
      </c>
      <c r="B35">
        <f t="shared" si="5"/>
        <v>9.2999999999999989</v>
      </c>
      <c r="C35">
        <f t="shared" si="0"/>
        <v>139.5</v>
      </c>
      <c r="D35">
        <f t="shared" si="1"/>
        <v>233.5</v>
      </c>
      <c r="E35">
        <f t="shared" si="2"/>
        <v>228982.27499999999</v>
      </c>
      <c r="F35">
        <f t="shared" si="3"/>
        <v>1712787.4170000001</v>
      </c>
      <c r="J35">
        <f>B181</f>
        <v>-5.2999999999999758</v>
      </c>
      <c r="K35">
        <f>E181</f>
        <v>-73749.941666666389</v>
      </c>
    </row>
    <row r="36" spans="1:11" x14ac:dyDescent="0.25">
      <c r="A36">
        <f t="shared" si="4"/>
        <v>2.8000000000000012</v>
      </c>
      <c r="B36">
        <f t="shared" si="5"/>
        <v>9.1999999999999993</v>
      </c>
      <c r="C36">
        <f t="shared" si="0"/>
        <v>139</v>
      </c>
      <c r="D36">
        <f t="shared" si="1"/>
        <v>233</v>
      </c>
      <c r="E36">
        <f t="shared" si="2"/>
        <v>225734.26666666663</v>
      </c>
      <c r="F36">
        <f t="shared" si="3"/>
        <v>1688492.3146666666</v>
      </c>
      <c r="J36">
        <f>B180</f>
        <v>-5.1999999999999744</v>
      </c>
      <c r="K36">
        <f>E180</f>
        <v>-72676.933333333058</v>
      </c>
    </row>
    <row r="37" spans="1:11" x14ac:dyDescent="0.25">
      <c r="A37">
        <f t="shared" si="4"/>
        <v>2.9000000000000012</v>
      </c>
      <c r="B37">
        <f t="shared" si="5"/>
        <v>9.0999999999999979</v>
      </c>
      <c r="C37">
        <f t="shared" si="0"/>
        <v>138.5</v>
      </c>
      <c r="D37">
        <f t="shared" si="1"/>
        <v>232.5</v>
      </c>
      <c r="E37">
        <f t="shared" si="2"/>
        <v>222504.85833333331</v>
      </c>
      <c r="F37">
        <f t="shared" si="3"/>
        <v>1664336.3403333332</v>
      </c>
      <c r="J37">
        <f>B179</f>
        <v>-5.099999999999973</v>
      </c>
      <c r="K37">
        <f>E179</f>
        <v>-71592.524999999718</v>
      </c>
    </row>
    <row r="38" spans="1:11" x14ac:dyDescent="0.25">
      <c r="A38">
        <f t="shared" si="4"/>
        <v>3.0000000000000013</v>
      </c>
      <c r="B38">
        <f t="shared" si="5"/>
        <v>8.9999999999999982</v>
      </c>
      <c r="C38">
        <f t="shared" si="0"/>
        <v>138</v>
      </c>
      <c r="D38">
        <f t="shared" si="1"/>
        <v>232</v>
      </c>
      <c r="E38">
        <f t="shared" si="2"/>
        <v>219293.99999999994</v>
      </c>
      <c r="F38">
        <f t="shared" si="3"/>
        <v>1640319.1199999996</v>
      </c>
      <c r="J38">
        <f>B178</f>
        <v>-4.9999999999999716</v>
      </c>
      <c r="K38">
        <f>E178</f>
        <v>-70496.666666666351</v>
      </c>
    </row>
    <row r="39" spans="1:11" x14ac:dyDescent="0.25">
      <c r="A39">
        <f t="shared" si="4"/>
        <v>3.1000000000000014</v>
      </c>
      <c r="B39">
        <f t="shared" si="5"/>
        <v>8.8999999999999986</v>
      </c>
      <c r="C39">
        <f t="shared" si="0"/>
        <v>137.5</v>
      </c>
      <c r="D39">
        <f t="shared" si="1"/>
        <v>231.5</v>
      </c>
      <c r="E39">
        <f t="shared" si="2"/>
        <v>216101.64166666663</v>
      </c>
      <c r="F39">
        <f t="shared" si="3"/>
        <v>1616440.2796666664</v>
      </c>
      <c r="J39">
        <f>B177</f>
        <v>-4.8999999999999702</v>
      </c>
      <c r="K39">
        <f>E177</f>
        <v>-69389.308333332985</v>
      </c>
    </row>
    <row r="40" spans="1:11" x14ac:dyDescent="0.25">
      <c r="A40">
        <f t="shared" si="4"/>
        <v>3.2000000000000015</v>
      </c>
      <c r="B40">
        <f t="shared" si="5"/>
        <v>8.7999999999999989</v>
      </c>
      <c r="C40">
        <f t="shared" si="0"/>
        <v>137</v>
      </c>
      <c r="D40">
        <f t="shared" si="1"/>
        <v>231</v>
      </c>
      <c r="E40">
        <f t="shared" si="2"/>
        <v>212927.73333333331</v>
      </c>
      <c r="F40">
        <f t="shared" si="3"/>
        <v>1592699.4453333332</v>
      </c>
      <c r="J40">
        <f>B176</f>
        <v>-4.7999999999999687</v>
      </c>
      <c r="K40">
        <f>E176</f>
        <v>-68270.399999999645</v>
      </c>
    </row>
    <row r="41" spans="1:11" x14ac:dyDescent="0.25">
      <c r="A41">
        <f t="shared" si="4"/>
        <v>3.3000000000000016</v>
      </c>
      <c r="B41">
        <f t="shared" si="5"/>
        <v>8.6999999999999993</v>
      </c>
      <c r="C41">
        <f t="shared" si="0"/>
        <v>136.5</v>
      </c>
      <c r="D41">
        <f t="shared" si="1"/>
        <v>230.5</v>
      </c>
      <c r="E41">
        <f t="shared" si="2"/>
        <v>209772.22499999998</v>
      </c>
      <c r="F41">
        <f t="shared" si="3"/>
        <v>1569096.243</v>
      </c>
      <c r="J41">
        <f>B175</f>
        <v>-4.6999999999999673</v>
      </c>
      <c r="K41">
        <f>E175</f>
        <v>-67139.891666666314</v>
      </c>
    </row>
    <row r="42" spans="1:11" x14ac:dyDescent="0.25">
      <c r="A42">
        <f t="shared" si="4"/>
        <v>3.4000000000000017</v>
      </c>
      <c r="B42">
        <f t="shared" si="5"/>
        <v>8.5999999999999979</v>
      </c>
      <c r="C42">
        <f t="shared" si="0"/>
        <v>136</v>
      </c>
      <c r="D42">
        <f t="shared" si="1"/>
        <v>230</v>
      </c>
      <c r="E42">
        <f t="shared" si="2"/>
        <v>206635.06666666665</v>
      </c>
      <c r="F42">
        <f t="shared" si="3"/>
        <v>1545630.2986666667</v>
      </c>
      <c r="J42">
        <f>B174</f>
        <v>-4.5999999999999659</v>
      </c>
      <c r="K42">
        <f>E174</f>
        <v>-65997.733333332944</v>
      </c>
    </row>
    <row r="43" spans="1:11" x14ac:dyDescent="0.25">
      <c r="A43">
        <f t="shared" si="4"/>
        <v>3.5000000000000018</v>
      </c>
      <c r="B43">
        <f t="shared" si="5"/>
        <v>8.4999999999999982</v>
      </c>
      <c r="C43">
        <f t="shared" si="0"/>
        <v>135.5</v>
      </c>
      <c r="D43">
        <f t="shared" si="1"/>
        <v>229.5</v>
      </c>
      <c r="E43">
        <f t="shared" si="2"/>
        <v>203516.20833333328</v>
      </c>
      <c r="F43">
        <f t="shared" si="3"/>
        <v>1522301.2383333331</v>
      </c>
      <c r="J43">
        <f>B173</f>
        <v>-4.4999999999999645</v>
      </c>
      <c r="K43">
        <f>E173</f>
        <v>-64843.874999999585</v>
      </c>
    </row>
    <row r="44" spans="1:11" x14ac:dyDescent="0.25">
      <c r="A44">
        <f t="shared" si="4"/>
        <v>3.6000000000000019</v>
      </c>
      <c r="B44">
        <f t="shared" si="5"/>
        <v>8.3999999999999986</v>
      </c>
      <c r="C44">
        <f t="shared" si="0"/>
        <v>135</v>
      </c>
      <c r="D44">
        <f t="shared" si="1"/>
        <v>229</v>
      </c>
      <c r="E44">
        <f t="shared" si="2"/>
        <v>200415.59999999998</v>
      </c>
      <c r="F44">
        <f t="shared" si="3"/>
        <v>1499108.6879999998</v>
      </c>
      <c r="J44">
        <f>B172</f>
        <v>-4.3999999999999631</v>
      </c>
      <c r="K44">
        <f>E172</f>
        <v>-63678.266666666226</v>
      </c>
    </row>
    <row r="45" spans="1:11" x14ac:dyDescent="0.25">
      <c r="A45">
        <f t="shared" si="4"/>
        <v>3.700000000000002</v>
      </c>
      <c r="B45">
        <f t="shared" si="5"/>
        <v>8.2999999999999972</v>
      </c>
      <c r="C45">
        <f t="shared" si="0"/>
        <v>134.5</v>
      </c>
      <c r="D45">
        <f t="shared" si="1"/>
        <v>228.5</v>
      </c>
      <c r="E45">
        <f t="shared" si="2"/>
        <v>197333.19166666662</v>
      </c>
      <c r="F45">
        <f t="shared" si="3"/>
        <v>1476052.2736666664</v>
      </c>
      <c r="J45">
        <f>B171</f>
        <v>-4.2999999999999616</v>
      </c>
      <c r="K45">
        <f>E171</f>
        <v>-62500.858333332886</v>
      </c>
    </row>
    <row r="46" spans="1:11" x14ac:dyDescent="0.25">
      <c r="A46">
        <f t="shared" si="4"/>
        <v>3.800000000000002</v>
      </c>
      <c r="B46">
        <f t="shared" si="5"/>
        <v>8.1999999999999975</v>
      </c>
      <c r="C46">
        <f t="shared" si="0"/>
        <v>134</v>
      </c>
      <c r="D46">
        <f t="shared" si="1"/>
        <v>228</v>
      </c>
      <c r="E46">
        <f t="shared" si="2"/>
        <v>194268.93333333332</v>
      </c>
      <c r="F46">
        <f t="shared" si="3"/>
        <v>1453131.6213333334</v>
      </c>
      <c r="J46">
        <f>B170</f>
        <v>-4.1999999999999602</v>
      </c>
      <c r="K46">
        <f>E170</f>
        <v>-61311.599999999526</v>
      </c>
    </row>
    <row r="47" spans="1:11" x14ac:dyDescent="0.25">
      <c r="A47">
        <f t="shared" si="4"/>
        <v>3.9000000000000021</v>
      </c>
      <c r="B47">
        <f t="shared" si="5"/>
        <v>8.0999999999999979</v>
      </c>
      <c r="C47">
        <f t="shared" si="0"/>
        <v>133.5</v>
      </c>
      <c r="D47">
        <f t="shared" si="1"/>
        <v>227.5</v>
      </c>
      <c r="E47">
        <f>(Width*Length*Depth)-(S*Depth^2)*(Length+Width)+(4*(S^2)*(Depth^3))/3</f>
        <v>191222.77499999997</v>
      </c>
      <c r="F47">
        <f t="shared" si="3"/>
        <v>1430346.3569999998</v>
      </c>
      <c r="J47">
        <f>B169</f>
        <v>-4.0999999999999588</v>
      </c>
      <c r="K47">
        <f>E169</f>
        <v>-60110.441666666164</v>
      </c>
    </row>
    <row r="48" spans="1:11" x14ac:dyDescent="0.25">
      <c r="A48">
        <f t="shared" si="4"/>
        <v>4.0000000000000018</v>
      </c>
      <c r="B48">
        <f t="shared" si="5"/>
        <v>7.9999999999999982</v>
      </c>
      <c r="C48">
        <f t="shared" si="0"/>
        <v>133</v>
      </c>
      <c r="D48">
        <f t="shared" si="1"/>
        <v>227</v>
      </c>
      <c r="E48">
        <f t="shared" si="2"/>
        <v>188194.66666666663</v>
      </c>
      <c r="F48">
        <f t="shared" si="3"/>
        <v>1407696.1066666665</v>
      </c>
      <c r="J48">
        <f>B168</f>
        <v>-3.9999999999999591</v>
      </c>
      <c r="K48">
        <f>E168</f>
        <v>-58897.333333332826</v>
      </c>
    </row>
    <row r="49" spans="1:11" x14ac:dyDescent="0.25">
      <c r="A49">
        <f t="shared" si="4"/>
        <v>4.1000000000000014</v>
      </c>
      <c r="B49">
        <f t="shared" si="5"/>
        <v>7.8999999999999986</v>
      </c>
      <c r="C49">
        <f t="shared" si="0"/>
        <v>132.5</v>
      </c>
      <c r="D49">
        <f t="shared" si="1"/>
        <v>226.5</v>
      </c>
      <c r="E49">
        <f t="shared" si="2"/>
        <v>185184.55833333332</v>
      </c>
      <c r="F49">
        <f t="shared" si="3"/>
        <v>1385180.4963333332</v>
      </c>
      <c r="J49">
        <f>B167</f>
        <v>-3.8999999999999595</v>
      </c>
      <c r="K49">
        <f>E167</f>
        <v>-57672.224999999497</v>
      </c>
    </row>
    <row r="50" spans="1:11" x14ac:dyDescent="0.25">
      <c r="A50">
        <f t="shared" si="4"/>
        <v>4.2000000000000011</v>
      </c>
      <c r="B50">
        <f t="shared" si="5"/>
        <v>7.7999999999999989</v>
      </c>
      <c r="C50">
        <f t="shared" si="0"/>
        <v>132</v>
      </c>
      <c r="D50">
        <f t="shared" si="1"/>
        <v>226</v>
      </c>
      <c r="E50">
        <f t="shared" si="2"/>
        <v>182192.4</v>
      </c>
      <c r="F50">
        <f t="shared" si="3"/>
        <v>1362799.152</v>
      </c>
      <c r="J50">
        <f>B166</f>
        <v>-3.7999999999999599</v>
      </c>
      <c r="K50">
        <f>E166</f>
        <v>-56435.066666666164</v>
      </c>
    </row>
    <row r="51" spans="1:11" x14ac:dyDescent="0.25">
      <c r="A51">
        <f t="shared" si="4"/>
        <v>4.3000000000000007</v>
      </c>
      <c r="B51">
        <f t="shared" si="5"/>
        <v>7.6999999999999993</v>
      </c>
      <c r="C51">
        <f t="shared" si="0"/>
        <v>131.5</v>
      </c>
      <c r="D51">
        <f t="shared" si="1"/>
        <v>225.5</v>
      </c>
      <c r="E51">
        <f t="shared" si="2"/>
        <v>179218.14166666666</v>
      </c>
      <c r="F51">
        <f t="shared" si="3"/>
        <v>1340551.6996666668</v>
      </c>
      <c r="J51">
        <f>B165</f>
        <v>-3.6999999999999602</v>
      </c>
      <c r="K51">
        <f>E165</f>
        <v>-55185.80833333284</v>
      </c>
    </row>
    <row r="52" spans="1:11" x14ac:dyDescent="0.25">
      <c r="A52">
        <f t="shared" si="4"/>
        <v>4.4000000000000004</v>
      </c>
      <c r="B52">
        <f t="shared" si="5"/>
        <v>7.6</v>
      </c>
      <c r="C52">
        <f t="shared" si="0"/>
        <v>131</v>
      </c>
      <c r="D52">
        <f t="shared" si="1"/>
        <v>225</v>
      </c>
      <c r="E52">
        <f t="shared" si="2"/>
        <v>176261.73333333334</v>
      </c>
      <c r="F52">
        <f t="shared" si="3"/>
        <v>1318437.7653333335</v>
      </c>
      <c r="J52">
        <f>B164</f>
        <v>-3.5999999999999606</v>
      </c>
      <c r="K52">
        <f>E164</f>
        <v>-53924.399999999507</v>
      </c>
    </row>
    <row r="53" spans="1:11" x14ac:dyDescent="0.25">
      <c r="A53">
        <f t="shared" si="4"/>
        <v>4.5</v>
      </c>
      <c r="B53">
        <f t="shared" si="5"/>
        <v>7.5</v>
      </c>
      <c r="C53">
        <f t="shared" si="0"/>
        <v>130.5</v>
      </c>
      <c r="D53">
        <f t="shared" si="1"/>
        <v>224.5</v>
      </c>
      <c r="E53">
        <f t="shared" si="2"/>
        <v>173323.125</v>
      </c>
      <c r="F53">
        <f t="shared" si="3"/>
        <v>1296456.9750000001</v>
      </c>
      <c r="J53">
        <f>B163</f>
        <v>-3.4999999999999609</v>
      </c>
      <c r="K53">
        <f>E163</f>
        <v>-52650.791666666177</v>
      </c>
    </row>
    <row r="54" spans="1:11" x14ac:dyDescent="0.25">
      <c r="A54">
        <f t="shared" si="4"/>
        <v>4.5999999999999996</v>
      </c>
      <c r="B54">
        <f t="shared" si="5"/>
        <v>7.4</v>
      </c>
      <c r="C54">
        <f t="shared" si="0"/>
        <v>130</v>
      </c>
      <c r="D54">
        <f t="shared" si="1"/>
        <v>224</v>
      </c>
      <c r="E54">
        <f t="shared" si="2"/>
        <v>170402.26666666666</v>
      </c>
      <c r="F54">
        <f t="shared" si="3"/>
        <v>1274608.9546666667</v>
      </c>
      <c r="J54">
        <f>B162</f>
        <v>-3.3999999999999613</v>
      </c>
      <c r="K54">
        <f>E162</f>
        <v>-51364.93333333284</v>
      </c>
    </row>
    <row r="55" spans="1:11" x14ac:dyDescent="0.25">
      <c r="A55">
        <f t="shared" si="4"/>
        <v>4.6999999999999993</v>
      </c>
      <c r="B55">
        <f t="shared" si="5"/>
        <v>7.3000000000000007</v>
      </c>
      <c r="C55">
        <f t="shared" si="0"/>
        <v>129.5</v>
      </c>
      <c r="D55">
        <f t="shared" si="1"/>
        <v>223.5</v>
      </c>
      <c r="E55">
        <f t="shared" si="2"/>
        <v>167499.10833333334</v>
      </c>
      <c r="F55">
        <f t="shared" si="3"/>
        <v>1252893.3303333335</v>
      </c>
      <c r="J55">
        <f>B161</f>
        <v>-3.2999999999999616</v>
      </c>
      <c r="K55">
        <f>E161</f>
        <v>-50066.774999999507</v>
      </c>
    </row>
    <row r="56" spans="1:11" x14ac:dyDescent="0.25">
      <c r="A56">
        <f t="shared" si="4"/>
        <v>4.7999999999999989</v>
      </c>
      <c r="B56">
        <f t="shared" si="5"/>
        <v>7.2000000000000011</v>
      </c>
      <c r="C56">
        <f t="shared" si="0"/>
        <v>129</v>
      </c>
      <c r="D56">
        <f t="shared" si="1"/>
        <v>223</v>
      </c>
      <c r="E56">
        <f t="shared" si="2"/>
        <v>164613.6</v>
      </c>
      <c r="F56">
        <f t="shared" si="3"/>
        <v>1231309.7280000001</v>
      </c>
      <c r="J56">
        <f>B160</f>
        <v>-3.199999999999962</v>
      </c>
      <c r="K56">
        <f>E160</f>
        <v>-48756.266666666161</v>
      </c>
    </row>
    <row r="57" spans="1:11" x14ac:dyDescent="0.25">
      <c r="A57">
        <f t="shared" si="4"/>
        <v>4.8999999999999986</v>
      </c>
      <c r="B57">
        <f t="shared" si="5"/>
        <v>7.1000000000000014</v>
      </c>
      <c r="C57">
        <f t="shared" si="0"/>
        <v>128.5</v>
      </c>
      <c r="D57">
        <f t="shared" si="1"/>
        <v>222.5</v>
      </c>
      <c r="E57">
        <f t="shared" si="2"/>
        <v>161745.69166666668</v>
      </c>
      <c r="F57">
        <f t="shared" si="3"/>
        <v>1209857.7736666668</v>
      </c>
      <c r="J57">
        <f>B159</f>
        <v>-3.0999999999999623</v>
      </c>
      <c r="K57">
        <f>E159</f>
        <v>-47433.358333332828</v>
      </c>
    </row>
    <row r="58" spans="1:11" x14ac:dyDescent="0.25">
      <c r="A58">
        <f t="shared" si="4"/>
        <v>4.9999999999999982</v>
      </c>
      <c r="B58">
        <f t="shared" si="5"/>
        <v>7.0000000000000018</v>
      </c>
      <c r="C58">
        <f t="shared" si="0"/>
        <v>128</v>
      </c>
      <c r="D58">
        <f t="shared" si="1"/>
        <v>222</v>
      </c>
      <c r="E58">
        <f t="shared" si="2"/>
        <v>158895.33333333337</v>
      </c>
      <c r="F58">
        <f t="shared" si="3"/>
        <v>1188537.0933333337</v>
      </c>
      <c r="J58">
        <f>B158</f>
        <v>-2.9999999999999627</v>
      </c>
      <c r="K58">
        <f>E158</f>
        <v>-46097.999999999498</v>
      </c>
    </row>
    <row r="59" spans="1:11" x14ac:dyDescent="0.25">
      <c r="A59">
        <f t="shared" si="4"/>
        <v>5.0999999999999979</v>
      </c>
      <c r="B59">
        <f t="shared" si="5"/>
        <v>6.9000000000000021</v>
      </c>
      <c r="C59">
        <f t="shared" si="0"/>
        <v>127.50000000000001</v>
      </c>
      <c r="D59">
        <f t="shared" si="1"/>
        <v>221.5</v>
      </c>
      <c r="E59">
        <f t="shared" si="2"/>
        <v>156062.47500000009</v>
      </c>
      <c r="F59">
        <f t="shared" si="3"/>
        <v>1167347.3130000008</v>
      </c>
      <c r="J59">
        <f>B157</f>
        <v>-2.8999999999999631</v>
      </c>
      <c r="K59">
        <f>E157</f>
        <v>-44750.141666666161</v>
      </c>
    </row>
    <row r="60" spans="1:11" x14ac:dyDescent="0.25">
      <c r="A60">
        <f t="shared" si="4"/>
        <v>5.1999999999999975</v>
      </c>
      <c r="B60">
        <f t="shared" si="5"/>
        <v>6.8000000000000025</v>
      </c>
      <c r="C60">
        <f t="shared" si="0"/>
        <v>127.00000000000001</v>
      </c>
      <c r="D60">
        <f t="shared" si="1"/>
        <v>221</v>
      </c>
      <c r="E60">
        <f t="shared" si="2"/>
        <v>153247.06666666674</v>
      </c>
      <c r="F60">
        <f t="shared" si="3"/>
        <v>1146288.0586666672</v>
      </c>
      <c r="J60">
        <f>B156</f>
        <v>-2.7999999999999634</v>
      </c>
      <c r="K60">
        <f>E156</f>
        <v>-43389.733333332835</v>
      </c>
    </row>
    <row r="61" spans="1:11" x14ac:dyDescent="0.25">
      <c r="A61">
        <f t="shared" si="4"/>
        <v>5.2999999999999972</v>
      </c>
      <c r="B61">
        <f t="shared" si="5"/>
        <v>6.7000000000000028</v>
      </c>
      <c r="C61">
        <f t="shared" si="0"/>
        <v>126.50000000000001</v>
      </c>
      <c r="D61">
        <f t="shared" si="1"/>
        <v>220.5</v>
      </c>
      <c r="E61">
        <f t="shared" si="2"/>
        <v>150449.05833333341</v>
      </c>
      <c r="F61">
        <f t="shared" si="3"/>
        <v>1125358.9563333339</v>
      </c>
      <c r="J61">
        <f>B155</f>
        <v>-2.6999999999999638</v>
      </c>
      <c r="K61">
        <f>E155</f>
        <v>-42016.724999999497</v>
      </c>
    </row>
    <row r="62" spans="1:11" x14ac:dyDescent="0.25">
      <c r="A62">
        <f t="shared" si="4"/>
        <v>5.3999999999999968</v>
      </c>
      <c r="B62">
        <f t="shared" si="5"/>
        <v>6.6000000000000032</v>
      </c>
      <c r="C62">
        <f t="shared" si="0"/>
        <v>126.00000000000001</v>
      </c>
      <c r="D62">
        <f t="shared" si="1"/>
        <v>220</v>
      </c>
      <c r="E62">
        <f t="shared" si="2"/>
        <v>147668.40000000011</v>
      </c>
      <c r="F62">
        <f t="shared" si="3"/>
        <v>1104559.6320000009</v>
      </c>
      <c r="J62">
        <f>B154</f>
        <v>-2.5999999999999641</v>
      </c>
      <c r="K62">
        <f>E154</f>
        <v>-40631.066666666171</v>
      </c>
    </row>
    <row r="63" spans="1:11" x14ac:dyDescent="0.25">
      <c r="A63">
        <f t="shared" si="4"/>
        <v>5.4999999999999964</v>
      </c>
      <c r="B63">
        <f t="shared" si="5"/>
        <v>6.5000000000000036</v>
      </c>
      <c r="C63">
        <f t="shared" si="0"/>
        <v>125.50000000000001</v>
      </c>
      <c r="D63">
        <f t="shared" si="1"/>
        <v>219.50000000000003</v>
      </c>
      <c r="E63">
        <f t="shared" si="2"/>
        <v>144905.04166666677</v>
      </c>
      <c r="F63">
        <f t="shared" si="3"/>
        <v>1083889.7116666676</v>
      </c>
      <c r="J63">
        <f>B153</f>
        <v>-2.4999999999999645</v>
      </c>
      <c r="K63">
        <f>E153</f>
        <v>-39232.708333332826</v>
      </c>
    </row>
    <row r="64" spans="1:11" x14ac:dyDescent="0.25">
      <c r="A64">
        <f t="shared" si="4"/>
        <v>5.5999999999999961</v>
      </c>
      <c r="B64">
        <f t="shared" si="5"/>
        <v>6.4000000000000039</v>
      </c>
      <c r="C64">
        <f t="shared" si="0"/>
        <v>125.00000000000003</v>
      </c>
      <c r="D64">
        <f t="shared" si="1"/>
        <v>219.00000000000003</v>
      </c>
      <c r="E64">
        <f t="shared" si="2"/>
        <v>142158.93333333347</v>
      </c>
      <c r="F64">
        <f t="shared" si="3"/>
        <v>1063348.8213333343</v>
      </c>
      <c r="J64">
        <f>B152</f>
        <v>-2.3999999999999648</v>
      </c>
      <c r="K64">
        <f>E152</f>
        <v>-37821.599999999504</v>
      </c>
    </row>
    <row r="65" spans="1:11" x14ac:dyDescent="0.25">
      <c r="A65">
        <f t="shared" si="4"/>
        <v>5.6999999999999957</v>
      </c>
      <c r="B65">
        <f t="shared" si="5"/>
        <v>6.3000000000000043</v>
      </c>
      <c r="C65">
        <f t="shared" si="0"/>
        <v>124.50000000000003</v>
      </c>
      <c r="D65">
        <f t="shared" si="1"/>
        <v>218.50000000000003</v>
      </c>
      <c r="E65">
        <f t="shared" si="2"/>
        <v>139430.02500000014</v>
      </c>
      <c r="F65">
        <f t="shared" si="3"/>
        <v>1042936.5870000011</v>
      </c>
      <c r="J65">
        <f>B151</f>
        <v>-2.2999999999999652</v>
      </c>
      <c r="K65">
        <f>E151</f>
        <v>-36397.691666666171</v>
      </c>
    </row>
    <row r="66" spans="1:11" x14ac:dyDescent="0.25">
      <c r="A66">
        <f t="shared" si="4"/>
        <v>5.7999999999999954</v>
      </c>
      <c r="B66">
        <f t="shared" si="5"/>
        <v>6.2000000000000046</v>
      </c>
      <c r="C66">
        <f t="shared" si="0"/>
        <v>124.00000000000003</v>
      </c>
      <c r="D66">
        <f t="shared" si="1"/>
        <v>218.00000000000003</v>
      </c>
      <c r="E66">
        <f t="shared" si="2"/>
        <v>136718.26666666681</v>
      </c>
      <c r="F66">
        <f t="shared" si="3"/>
        <v>1022652.6346666678</v>
      </c>
      <c r="J66">
        <f>B150</f>
        <v>-2.1999999999999655</v>
      </c>
      <c r="K66">
        <f>E150</f>
        <v>-34960.933333332832</v>
      </c>
    </row>
    <row r="67" spans="1:11" x14ac:dyDescent="0.25">
      <c r="A67">
        <f t="shared" si="4"/>
        <v>5.899999999999995</v>
      </c>
      <c r="B67">
        <f t="shared" si="5"/>
        <v>6.100000000000005</v>
      </c>
      <c r="C67">
        <f t="shared" si="0"/>
        <v>123.50000000000003</v>
      </c>
      <c r="D67">
        <f t="shared" si="1"/>
        <v>217.50000000000003</v>
      </c>
      <c r="E67">
        <f t="shared" si="2"/>
        <v>134023.60833333348</v>
      </c>
      <c r="F67">
        <f t="shared" si="3"/>
        <v>1002496.5903333345</v>
      </c>
      <c r="J67">
        <f>B149</f>
        <v>-2.0999999999999659</v>
      </c>
      <c r="K67">
        <f>E149</f>
        <v>-33511.274999999507</v>
      </c>
    </row>
    <row r="68" spans="1:11" x14ac:dyDescent="0.25">
      <c r="A68">
        <f t="shared" si="4"/>
        <v>5.9999999999999947</v>
      </c>
      <c r="B68">
        <f t="shared" si="5"/>
        <v>6.0000000000000053</v>
      </c>
      <c r="C68">
        <f t="shared" si="0"/>
        <v>123.00000000000003</v>
      </c>
      <c r="D68">
        <f t="shared" si="1"/>
        <v>217.00000000000003</v>
      </c>
      <c r="E68">
        <f t="shared" si="2"/>
        <v>131346.00000000015</v>
      </c>
      <c r="F68">
        <f t="shared" si="3"/>
        <v>982468.08000000112</v>
      </c>
      <c r="J68">
        <f>B148</f>
        <v>-1.9999999999999662</v>
      </c>
      <c r="K68">
        <f>E148</f>
        <v>-32048.666666666173</v>
      </c>
    </row>
    <row r="69" spans="1:11" x14ac:dyDescent="0.25">
      <c r="A69">
        <f t="shared" si="4"/>
        <v>6.0999999999999943</v>
      </c>
      <c r="B69">
        <f t="shared" si="5"/>
        <v>5.9000000000000057</v>
      </c>
      <c r="C69">
        <f t="shared" si="0"/>
        <v>122.50000000000003</v>
      </c>
      <c r="D69">
        <f t="shared" si="1"/>
        <v>216.50000000000003</v>
      </c>
      <c r="E69">
        <f t="shared" si="2"/>
        <v>128685.39166666681</v>
      </c>
      <c r="F69">
        <f t="shared" si="3"/>
        <v>962566.72966666776</v>
      </c>
      <c r="J69">
        <f>B147</f>
        <v>-1.8999999999999666</v>
      </c>
      <c r="K69">
        <f>E147</f>
        <v>-30573.05833333284</v>
      </c>
    </row>
    <row r="70" spans="1:11" x14ac:dyDescent="0.25">
      <c r="A70">
        <f t="shared" si="4"/>
        <v>6.199999999999994</v>
      </c>
      <c r="B70">
        <f t="shared" si="5"/>
        <v>5.800000000000006</v>
      </c>
      <c r="C70">
        <f t="shared" si="0"/>
        <v>122.00000000000003</v>
      </c>
      <c r="D70">
        <f t="shared" si="1"/>
        <v>216.00000000000003</v>
      </c>
      <c r="E70">
        <f t="shared" si="2"/>
        <v>126041.73333333348</v>
      </c>
      <c r="F70">
        <f t="shared" si="3"/>
        <v>942792.16533333447</v>
      </c>
      <c r="J70">
        <f>B146</f>
        <v>-1.799999999999967</v>
      </c>
      <c r="K70">
        <f>E146</f>
        <v>-29084.39999999951</v>
      </c>
    </row>
    <row r="71" spans="1:11" x14ac:dyDescent="0.25">
      <c r="A71">
        <f t="shared" si="4"/>
        <v>6.2999999999999936</v>
      </c>
      <c r="B71">
        <f t="shared" si="5"/>
        <v>5.7000000000000064</v>
      </c>
      <c r="C71">
        <f t="shared" si="0"/>
        <v>121.50000000000003</v>
      </c>
      <c r="D71">
        <f t="shared" si="1"/>
        <v>215.50000000000003</v>
      </c>
      <c r="E71">
        <f t="shared" si="2"/>
        <v>123414.97500000017</v>
      </c>
      <c r="F71">
        <f t="shared" si="3"/>
        <v>923144.01300000132</v>
      </c>
      <c r="J71">
        <f>B145</f>
        <v>-1.6999999999999673</v>
      </c>
      <c r="K71">
        <f>E145</f>
        <v>-27582.641666666179</v>
      </c>
    </row>
    <row r="72" spans="1:11" x14ac:dyDescent="0.25">
      <c r="A72">
        <f t="shared" si="4"/>
        <v>6.3999999999999932</v>
      </c>
      <c r="B72">
        <f t="shared" si="5"/>
        <v>5.6000000000000068</v>
      </c>
      <c r="C72">
        <f t="shared" ref="C72:C135" si="6">W-S*2*A72</f>
        <v>121.00000000000003</v>
      </c>
      <c r="D72">
        <f t="shared" ref="D72:D135" si="7">L-2*S*A72</f>
        <v>215.00000000000003</v>
      </c>
      <c r="E72">
        <f t="shared" ref="E72:E135" si="8">(Width*Length*Depth)-(S*Depth^2)*(Length+Width)+(4*(S^2)*(Depth^3))/3</f>
        <v>120805.06666666684</v>
      </c>
      <c r="F72">
        <f t="shared" si="3"/>
        <v>903621.89866666798</v>
      </c>
      <c r="J72">
        <f>B144</f>
        <v>-1.5999999999999677</v>
      </c>
      <c r="K72">
        <f>E144</f>
        <v>-26067.733333332839</v>
      </c>
    </row>
    <row r="73" spans="1:11" x14ac:dyDescent="0.25">
      <c r="A73">
        <f t="shared" si="4"/>
        <v>6.4999999999999929</v>
      </c>
      <c r="B73">
        <f t="shared" si="5"/>
        <v>5.5000000000000071</v>
      </c>
      <c r="C73">
        <f t="shared" si="6"/>
        <v>120.50000000000003</v>
      </c>
      <c r="D73">
        <f t="shared" si="7"/>
        <v>214.50000000000003</v>
      </c>
      <c r="E73">
        <f t="shared" si="8"/>
        <v>118211.9583333335</v>
      </c>
      <c r="F73">
        <f t="shared" ref="F73:F136" si="9">E73*7.48</f>
        <v>884225.44833333464</v>
      </c>
      <c r="J73">
        <f>B143</f>
        <v>-1.499999999999968</v>
      </c>
      <c r="K73">
        <f>E143</f>
        <v>-24539.624999999509</v>
      </c>
    </row>
    <row r="74" spans="1:11" x14ac:dyDescent="0.25">
      <c r="A74">
        <f t="shared" ref="A74:A137" si="10">A73+0.1</f>
        <v>6.5999999999999925</v>
      </c>
      <c r="B74">
        <f t="shared" ref="B74:B137" si="11">$B$8-A74</f>
        <v>5.4000000000000075</v>
      </c>
      <c r="C74">
        <f t="shared" si="6"/>
        <v>120.00000000000003</v>
      </c>
      <c r="D74">
        <f t="shared" si="7"/>
        <v>214.00000000000003</v>
      </c>
      <c r="E74">
        <f t="shared" si="8"/>
        <v>115635.60000000021</v>
      </c>
      <c r="F74">
        <f t="shared" si="9"/>
        <v>864954.28800000157</v>
      </c>
      <c r="J74">
        <f>B142</f>
        <v>-1.3999999999999684</v>
      </c>
      <c r="K74">
        <f>E142</f>
        <v>-22998.266666666179</v>
      </c>
    </row>
    <row r="75" spans="1:11" x14ac:dyDescent="0.25">
      <c r="A75">
        <f t="shared" si="10"/>
        <v>6.6999999999999922</v>
      </c>
      <c r="B75">
        <f t="shared" si="11"/>
        <v>5.3000000000000078</v>
      </c>
      <c r="C75">
        <f t="shared" si="6"/>
        <v>119.50000000000004</v>
      </c>
      <c r="D75">
        <f t="shared" si="7"/>
        <v>213.50000000000006</v>
      </c>
      <c r="E75">
        <f t="shared" si="8"/>
        <v>113075.94166666687</v>
      </c>
      <c r="F75">
        <f t="shared" si="9"/>
        <v>845808.04366666824</v>
      </c>
      <c r="J75">
        <f>B141</f>
        <v>-1.2999999999999687</v>
      </c>
      <c r="K75">
        <f>E141</f>
        <v>-21443.608333332846</v>
      </c>
    </row>
    <row r="76" spans="1:11" x14ac:dyDescent="0.25">
      <c r="A76">
        <f t="shared" si="10"/>
        <v>6.7999999999999918</v>
      </c>
      <c r="B76">
        <f t="shared" si="11"/>
        <v>5.2000000000000082</v>
      </c>
      <c r="C76">
        <f t="shared" si="6"/>
        <v>119.00000000000004</v>
      </c>
      <c r="D76">
        <f t="shared" si="7"/>
        <v>213.00000000000006</v>
      </c>
      <c r="E76">
        <f t="shared" si="8"/>
        <v>110532.93333333355</v>
      </c>
      <c r="F76">
        <f t="shared" si="9"/>
        <v>826786.34133333503</v>
      </c>
      <c r="J76">
        <f>B140</f>
        <v>-1.1999999999999691</v>
      </c>
      <c r="K76">
        <f>E140</f>
        <v>-19875.599999999515</v>
      </c>
    </row>
    <row r="77" spans="1:11" x14ac:dyDescent="0.25">
      <c r="A77">
        <f t="shared" si="10"/>
        <v>6.8999999999999915</v>
      </c>
      <c r="B77">
        <f t="shared" si="11"/>
        <v>5.1000000000000085</v>
      </c>
      <c r="C77">
        <f t="shared" si="6"/>
        <v>118.50000000000004</v>
      </c>
      <c r="D77">
        <f t="shared" si="7"/>
        <v>212.50000000000006</v>
      </c>
      <c r="E77">
        <f t="shared" si="8"/>
        <v>108006.52500000021</v>
      </c>
      <c r="F77">
        <f t="shared" si="9"/>
        <v>807888.80700000166</v>
      </c>
      <c r="J77">
        <f>B139</f>
        <v>-1.0999999999999694</v>
      </c>
      <c r="K77">
        <f>E139</f>
        <v>-18294.191666666185</v>
      </c>
    </row>
    <row r="78" spans="1:11" x14ac:dyDescent="0.25">
      <c r="A78">
        <f t="shared" si="10"/>
        <v>6.9999999999999911</v>
      </c>
      <c r="B78">
        <f t="shared" si="11"/>
        <v>5.0000000000000089</v>
      </c>
      <c r="C78">
        <f t="shared" si="6"/>
        <v>118.00000000000004</v>
      </c>
      <c r="D78">
        <f t="shared" si="7"/>
        <v>212.00000000000006</v>
      </c>
      <c r="E78">
        <f t="shared" si="8"/>
        <v>105496.66666666688</v>
      </c>
      <c r="F78">
        <f t="shared" si="9"/>
        <v>789115.06666666828</v>
      </c>
      <c r="J78">
        <f>B138</f>
        <v>-0.9999999999999698</v>
      </c>
      <c r="K78">
        <f>E138</f>
        <v>-16699.333333332852</v>
      </c>
    </row>
    <row r="79" spans="1:11" x14ac:dyDescent="0.25">
      <c r="A79">
        <f t="shared" si="10"/>
        <v>7.0999999999999908</v>
      </c>
      <c r="B79">
        <f t="shared" si="11"/>
        <v>4.9000000000000092</v>
      </c>
      <c r="C79">
        <f t="shared" si="6"/>
        <v>117.50000000000004</v>
      </c>
      <c r="D79">
        <f t="shared" si="7"/>
        <v>211.50000000000006</v>
      </c>
      <c r="E79">
        <f t="shared" si="8"/>
        <v>103003.30833333357</v>
      </c>
      <c r="F79">
        <f t="shared" si="9"/>
        <v>770464.74633333518</v>
      </c>
      <c r="J79">
        <f>B137</f>
        <v>-0.89999999999997016</v>
      </c>
      <c r="K79">
        <f>E137</f>
        <v>-15090.974999999517</v>
      </c>
    </row>
    <row r="80" spans="1:11" x14ac:dyDescent="0.25">
      <c r="A80">
        <f t="shared" si="10"/>
        <v>7.1999999999999904</v>
      </c>
      <c r="B80">
        <f t="shared" si="11"/>
        <v>4.8000000000000096</v>
      </c>
      <c r="C80">
        <f t="shared" si="6"/>
        <v>117.00000000000006</v>
      </c>
      <c r="D80">
        <f t="shared" si="7"/>
        <v>211.00000000000006</v>
      </c>
      <c r="E80">
        <f t="shared" si="8"/>
        <v>100526.40000000026</v>
      </c>
      <c r="F80">
        <f t="shared" si="9"/>
        <v>751937.47200000193</v>
      </c>
      <c r="J80">
        <f>B136</f>
        <v>-0.79999999999997051</v>
      </c>
      <c r="K80">
        <f>E136</f>
        <v>-13469.066666666185</v>
      </c>
    </row>
    <row r="81" spans="1:11" x14ac:dyDescent="0.25">
      <c r="A81">
        <f t="shared" si="10"/>
        <v>7.2999999999999901</v>
      </c>
      <c r="B81">
        <f t="shared" si="11"/>
        <v>4.7000000000000099</v>
      </c>
      <c r="C81">
        <f t="shared" si="6"/>
        <v>116.50000000000006</v>
      </c>
      <c r="D81">
        <f t="shared" si="7"/>
        <v>210.50000000000006</v>
      </c>
      <c r="E81">
        <f t="shared" si="8"/>
        <v>98065.89166666691</v>
      </c>
      <c r="F81">
        <f t="shared" si="9"/>
        <v>733532.86966666859</v>
      </c>
      <c r="J81">
        <f>B135</f>
        <v>-0.69999999999997087</v>
      </c>
      <c r="K81">
        <f>E135</f>
        <v>-11833.558333332856</v>
      </c>
    </row>
    <row r="82" spans="1:11" x14ac:dyDescent="0.25">
      <c r="A82">
        <f t="shared" si="10"/>
        <v>7.3999999999999897</v>
      </c>
      <c r="B82">
        <f t="shared" si="11"/>
        <v>4.6000000000000103</v>
      </c>
      <c r="C82">
        <f t="shared" si="6"/>
        <v>116.00000000000006</v>
      </c>
      <c r="D82">
        <f t="shared" si="7"/>
        <v>210.00000000000006</v>
      </c>
      <c r="E82">
        <f t="shared" si="8"/>
        <v>95621.733333333599</v>
      </c>
      <c r="F82">
        <f t="shared" si="9"/>
        <v>715250.56533333531</v>
      </c>
      <c r="J82">
        <f>B134</f>
        <v>-0.59999999999997122</v>
      </c>
      <c r="K82">
        <f>E134</f>
        <v>-10184.399999999523</v>
      </c>
    </row>
    <row r="83" spans="1:11" x14ac:dyDescent="0.25">
      <c r="A83">
        <f t="shared" si="10"/>
        <v>7.4999999999999893</v>
      </c>
      <c r="B83">
        <f t="shared" si="11"/>
        <v>4.5000000000000107</v>
      </c>
      <c r="C83">
        <f t="shared" si="6"/>
        <v>115.50000000000006</v>
      </c>
      <c r="D83">
        <f t="shared" si="7"/>
        <v>209.50000000000006</v>
      </c>
      <c r="E83">
        <f t="shared" si="8"/>
        <v>93193.875000000247</v>
      </c>
      <c r="F83">
        <f t="shared" si="9"/>
        <v>697090.18500000192</v>
      </c>
      <c r="J83">
        <f>B133</f>
        <v>-0.49999999999997158</v>
      </c>
      <c r="K83">
        <f>E133</f>
        <v>-8521.5416666661913</v>
      </c>
    </row>
    <row r="84" spans="1:11" x14ac:dyDescent="0.25">
      <c r="A84">
        <f t="shared" si="10"/>
        <v>7.599999999999989</v>
      </c>
      <c r="B84">
        <f t="shared" si="11"/>
        <v>4.400000000000011</v>
      </c>
      <c r="C84">
        <f t="shared" si="6"/>
        <v>115.00000000000006</v>
      </c>
      <c r="D84">
        <f t="shared" si="7"/>
        <v>209.00000000000006</v>
      </c>
      <c r="E84">
        <f t="shared" si="8"/>
        <v>90782.266666666939</v>
      </c>
      <c r="F84">
        <f t="shared" si="9"/>
        <v>679051.35466666869</v>
      </c>
      <c r="J84">
        <f>B132</f>
        <v>-0.39999999999997193</v>
      </c>
      <c r="K84">
        <f>E132</f>
        <v>-6844.9333333328605</v>
      </c>
    </row>
    <row r="85" spans="1:11" x14ac:dyDescent="0.25">
      <c r="A85">
        <f t="shared" si="10"/>
        <v>7.6999999999999886</v>
      </c>
      <c r="B85">
        <f t="shared" si="11"/>
        <v>4.3000000000000114</v>
      </c>
      <c r="C85">
        <f t="shared" si="6"/>
        <v>114.50000000000006</v>
      </c>
      <c r="D85">
        <f t="shared" si="7"/>
        <v>208.50000000000006</v>
      </c>
      <c r="E85">
        <f t="shared" si="8"/>
        <v>88386.858333333614</v>
      </c>
      <c r="F85">
        <f t="shared" si="9"/>
        <v>661133.70033333544</v>
      </c>
      <c r="J85">
        <f>B131</f>
        <v>-0.29999999999997229</v>
      </c>
      <c r="K85">
        <f>E131</f>
        <v>-5154.5249999995312</v>
      </c>
    </row>
    <row r="86" spans="1:11" x14ac:dyDescent="0.25">
      <c r="A86">
        <f t="shared" si="10"/>
        <v>7.7999999999999883</v>
      </c>
      <c r="B86">
        <f t="shared" si="11"/>
        <v>4.2000000000000117</v>
      </c>
      <c r="C86">
        <f t="shared" si="6"/>
        <v>114.00000000000006</v>
      </c>
      <c r="D86">
        <f t="shared" si="7"/>
        <v>208.00000000000006</v>
      </c>
      <c r="E86">
        <f t="shared" si="8"/>
        <v>86007.600000000282</v>
      </c>
      <c r="F86">
        <f t="shared" si="9"/>
        <v>643336.84800000209</v>
      </c>
      <c r="J86">
        <f>B130</f>
        <v>-0.19999999999997264</v>
      </c>
      <c r="K86">
        <f>E130</f>
        <v>-3450.2666666661989</v>
      </c>
    </row>
    <row r="87" spans="1:11" x14ac:dyDescent="0.25">
      <c r="A87">
        <f t="shared" si="10"/>
        <v>7.8999999999999879</v>
      </c>
      <c r="B87">
        <f t="shared" si="11"/>
        <v>4.1000000000000121</v>
      </c>
      <c r="C87">
        <f t="shared" si="6"/>
        <v>113.50000000000006</v>
      </c>
      <c r="D87">
        <f t="shared" si="7"/>
        <v>207.50000000000006</v>
      </c>
      <c r="E87">
        <f t="shared" si="8"/>
        <v>83644.441666666957</v>
      </c>
      <c r="F87">
        <f t="shared" si="9"/>
        <v>625660.42366666882</v>
      </c>
      <c r="J87">
        <f>B129</f>
        <v>-9.9999999999972999E-2</v>
      </c>
      <c r="K87">
        <f>E129</f>
        <v>-1732.1083333328679</v>
      </c>
    </row>
    <row r="88" spans="1:11" x14ac:dyDescent="0.25">
      <c r="A88">
        <f t="shared" si="10"/>
        <v>7.9999999999999876</v>
      </c>
      <c r="B88">
        <f t="shared" si="11"/>
        <v>4.0000000000000124</v>
      </c>
      <c r="C88">
        <f t="shared" si="6"/>
        <v>113.00000000000006</v>
      </c>
      <c r="D88">
        <f t="shared" si="7"/>
        <v>207.00000000000006</v>
      </c>
      <c r="E88">
        <f t="shared" si="8"/>
        <v>81297.33333333362</v>
      </c>
      <c r="F88">
        <f t="shared" si="9"/>
        <v>608104.05333333556</v>
      </c>
      <c r="J88">
        <f>B128</f>
        <v>2.6645352591003757E-14</v>
      </c>
      <c r="K88">
        <f>E128</f>
        <v>4.6338932691014691E-10</v>
      </c>
    </row>
    <row r="89" spans="1:11" x14ac:dyDescent="0.25">
      <c r="A89">
        <f t="shared" si="10"/>
        <v>8.0999999999999872</v>
      </c>
      <c r="B89">
        <f t="shared" si="11"/>
        <v>3.9000000000000128</v>
      </c>
      <c r="C89">
        <f t="shared" si="6"/>
        <v>112.50000000000006</v>
      </c>
      <c r="D89">
        <f t="shared" si="7"/>
        <v>206.50000000000006</v>
      </c>
      <c r="E89">
        <f t="shared" si="8"/>
        <v>78966.225000000297</v>
      </c>
      <c r="F89">
        <f t="shared" si="9"/>
        <v>590667.36300000222</v>
      </c>
      <c r="J89">
        <f>B127</f>
        <v>0.10000000000002629</v>
      </c>
      <c r="K89">
        <f>E127</f>
        <v>1746.1083333337942</v>
      </c>
    </row>
    <row r="90" spans="1:11" x14ac:dyDescent="0.25">
      <c r="A90">
        <f t="shared" si="10"/>
        <v>8.1999999999999869</v>
      </c>
      <c r="B90">
        <f t="shared" si="11"/>
        <v>3.8000000000000131</v>
      </c>
      <c r="C90">
        <f t="shared" si="6"/>
        <v>112.00000000000006</v>
      </c>
      <c r="D90">
        <f t="shared" si="7"/>
        <v>206.00000000000006</v>
      </c>
      <c r="E90">
        <f t="shared" si="8"/>
        <v>76651.066666666957</v>
      </c>
      <c r="F90">
        <f t="shared" si="9"/>
        <v>573349.97866666887</v>
      </c>
      <c r="J90">
        <f>B126</f>
        <v>0.20000000000002593</v>
      </c>
      <c r="K90">
        <f>E126</f>
        <v>3506.2666666671248</v>
      </c>
    </row>
    <row r="91" spans="1:11" x14ac:dyDescent="0.25">
      <c r="A91">
        <f t="shared" si="10"/>
        <v>8.2999999999999865</v>
      </c>
      <c r="B91">
        <f t="shared" si="11"/>
        <v>3.7000000000000135</v>
      </c>
      <c r="C91">
        <f t="shared" si="6"/>
        <v>111.50000000000007</v>
      </c>
      <c r="D91">
        <f t="shared" si="7"/>
        <v>205.50000000000006</v>
      </c>
      <c r="E91">
        <f t="shared" si="8"/>
        <v>74351.80833333364</v>
      </c>
      <c r="F91">
        <f t="shared" si="9"/>
        <v>556151.52633333567</v>
      </c>
      <c r="J91">
        <f>B125</f>
        <v>0.30000000000002558</v>
      </c>
      <c r="K91">
        <f>E125</f>
        <v>5280.5250000004562</v>
      </c>
    </row>
    <row r="92" spans="1:11" x14ac:dyDescent="0.25">
      <c r="A92">
        <f t="shared" si="10"/>
        <v>8.3999999999999861</v>
      </c>
      <c r="B92">
        <f t="shared" si="11"/>
        <v>3.6000000000000139</v>
      </c>
      <c r="C92">
        <f t="shared" si="6"/>
        <v>111.00000000000007</v>
      </c>
      <c r="D92">
        <f t="shared" si="7"/>
        <v>205.00000000000006</v>
      </c>
      <c r="E92">
        <f t="shared" si="8"/>
        <v>72068.400000000314</v>
      </c>
      <c r="F92">
        <f t="shared" si="9"/>
        <v>539071.63200000243</v>
      </c>
      <c r="J92">
        <f>B124</f>
        <v>0.40000000000002522</v>
      </c>
      <c r="K92">
        <f>E124</f>
        <v>7068.9333333337872</v>
      </c>
    </row>
    <row r="93" spans="1:11" x14ac:dyDescent="0.25">
      <c r="A93">
        <f t="shared" si="10"/>
        <v>8.4999999999999858</v>
      </c>
      <c r="B93">
        <f t="shared" si="11"/>
        <v>3.5000000000000142</v>
      </c>
      <c r="C93">
        <f t="shared" si="6"/>
        <v>110.50000000000007</v>
      </c>
      <c r="D93">
        <f t="shared" si="7"/>
        <v>204.50000000000006</v>
      </c>
      <c r="E93">
        <f t="shared" si="8"/>
        <v>69800.791666666977</v>
      </c>
      <c r="F93">
        <f t="shared" si="9"/>
        <v>522109.92166666902</v>
      </c>
      <c r="J93">
        <f>B123</f>
        <v>0.50000000000002487</v>
      </c>
      <c r="K93">
        <f>E123</f>
        <v>8871.5416666671154</v>
      </c>
    </row>
    <row r="94" spans="1:11" x14ac:dyDescent="0.25">
      <c r="A94">
        <f t="shared" si="10"/>
        <v>8.5999999999999854</v>
      </c>
      <c r="B94">
        <f t="shared" si="11"/>
        <v>3.4000000000000146</v>
      </c>
      <c r="C94">
        <f t="shared" si="6"/>
        <v>110.00000000000007</v>
      </c>
      <c r="D94">
        <f t="shared" si="7"/>
        <v>204.00000000000006</v>
      </c>
      <c r="E94">
        <f t="shared" si="8"/>
        <v>67548.933333333669</v>
      </c>
      <c r="F94">
        <f t="shared" si="9"/>
        <v>505266.0213333359</v>
      </c>
      <c r="J94">
        <f>B122</f>
        <v>0.60000000000002451</v>
      </c>
      <c r="K94">
        <f>E122</f>
        <v>10688.400000000447</v>
      </c>
    </row>
    <row r="95" spans="1:11" x14ac:dyDescent="0.25">
      <c r="A95">
        <f t="shared" si="10"/>
        <v>8.6999999999999851</v>
      </c>
      <c r="B95">
        <f t="shared" si="11"/>
        <v>3.3000000000000149</v>
      </c>
      <c r="C95">
        <f t="shared" si="6"/>
        <v>109.50000000000007</v>
      </c>
      <c r="D95">
        <f t="shared" si="7"/>
        <v>203.50000000000006</v>
      </c>
      <c r="E95">
        <f t="shared" si="8"/>
        <v>65312.775000000322</v>
      </c>
      <c r="F95">
        <f t="shared" si="9"/>
        <v>488539.55700000242</v>
      </c>
      <c r="J95">
        <f>B121</f>
        <v>0.70000000000002416</v>
      </c>
      <c r="K95">
        <f>E121</f>
        <v>12519.558333333776</v>
      </c>
    </row>
    <row r="96" spans="1:11" x14ac:dyDescent="0.25">
      <c r="A96">
        <f t="shared" si="10"/>
        <v>8.7999999999999847</v>
      </c>
      <c r="B96">
        <f t="shared" si="11"/>
        <v>3.2000000000000153</v>
      </c>
      <c r="C96">
        <f t="shared" si="6"/>
        <v>109.00000000000009</v>
      </c>
      <c r="D96">
        <f t="shared" si="7"/>
        <v>203.00000000000009</v>
      </c>
      <c r="E96">
        <f t="shared" si="8"/>
        <v>63092.266666667012</v>
      </c>
      <c r="F96">
        <f t="shared" si="9"/>
        <v>471930.15466666926</v>
      </c>
      <c r="J96">
        <f>B120</f>
        <v>0.8000000000000238</v>
      </c>
      <c r="K96">
        <f>E120</f>
        <v>14365.066666667106</v>
      </c>
    </row>
    <row r="97" spans="1:11" x14ac:dyDescent="0.25">
      <c r="A97">
        <f t="shared" si="10"/>
        <v>8.8999999999999844</v>
      </c>
      <c r="B97">
        <f t="shared" si="11"/>
        <v>3.1000000000000156</v>
      </c>
      <c r="C97">
        <f t="shared" si="6"/>
        <v>108.50000000000009</v>
      </c>
      <c r="D97">
        <f t="shared" si="7"/>
        <v>202.50000000000009</v>
      </c>
      <c r="E97">
        <f t="shared" si="8"/>
        <v>60887.358333333679</v>
      </c>
      <c r="F97">
        <f t="shared" si="9"/>
        <v>455437.44033333595</v>
      </c>
      <c r="J97">
        <f>B119</f>
        <v>0.90000000000002345</v>
      </c>
      <c r="K97">
        <f>E119</f>
        <v>16224.975000000435</v>
      </c>
    </row>
    <row r="98" spans="1:11" x14ac:dyDescent="0.25">
      <c r="A98">
        <f t="shared" si="10"/>
        <v>8.999999999999984</v>
      </c>
      <c r="B98">
        <f t="shared" si="11"/>
        <v>3.000000000000016</v>
      </c>
      <c r="C98">
        <f t="shared" si="6"/>
        <v>108.00000000000009</v>
      </c>
      <c r="D98">
        <f t="shared" si="7"/>
        <v>202.00000000000009</v>
      </c>
      <c r="E98">
        <f t="shared" si="8"/>
        <v>58698.000000000342</v>
      </c>
      <c r="F98">
        <f t="shared" si="9"/>
        <v>439061.0400000026</v>
      </c>
      <c r="J98">
        <f>B118</f>
        <v>1.0000000000000231</v>
      </c>
      <c r="K98">
        <f>E118</f>
        <v>18099.333333333765</v>
      </c>
    </row>
    <row r="99" spans="1:11" x14ac:dyDescent="0.25">
      <c r="A99">
        <f t="shared" si="10"/>
        <v>9.0999999999999837</v>
      </c>
      <c r="B99">
        <f t="shared" si="11"/>
        <v>2.9000000000000163</v>
      </c>
      <c r="C99">
        <f t="shared" si="6"/>
        <v>107.50000000000009</v>
      </c>
      <c r="D99">
        <f t="shared" si="7"/>
        <v>201.50000000000009</v>
      </c>
      <c r="E99">
        <f t="shared" si="8"/>
        <v>56524.141666667019</v>
      </c>
      <c r="F99">
        <f t="shared" si="9"/>
        <v>422800.57966666931</v>
      </c>
      <c r="J99">
        <f>B117</f>
        <v>1.1000000000000227</v>
      </c>
      <c r="K99">
        <f>E117</f>
        <v>19988.191666667095</v>
      </c>
    </row>
    <row r="100" spans="1:11" x14ac:dyDescent="0.25">
      <c r="A100">
        <f t="shared" si="10"/>
        <v>9.1999999999999833</v>
      </c>
      <c r="B100">
        <f t="shared" si="11"/>
        <v>2.8000000000000167</v>
      </c>
      <c r="C100">
        <f t="shared" si="6"/>
        <v>107.00000000000009</v>
      </c>
      <c r="D100">
        <f t="shared" si="7"/>
        <v>201.00000000000009</v>
      </c>
      <c r="E100">
        <f t="shared" si="8"/>
        <v>54365.733333333686</v>
      </c>
      <c r="F100">
        <f t="shared" si="9"/>
        <v>406655.685333336</v>
      </c>
      <c r="J100">
        <f>B116</f>
        <v>1.2000000000000224</v>
      </c>
      <c r="K100">
        <f>E116</f>
        <v>21891.600000000428</v>
      </c>
    </row>
    <row r="101" spans="1:11" x14ac:dyDescent="0.25">
      <c r="A101">
        <f t="shared" si="10"/>
        <v>9.2999999999999829</v>
      </c>
      <c r="B101">
        <f t="shared" si="11"/>
        <v>2.7000000000000171</v>
      </c>
      <c r="C101">
        <f t="shared" si="6"/>
        <v>106.50000000000009</v>
      </c>
      <c r="D101">
        <f t="shared" si="7"/>
        <v>200.50000000000009</v>
      </c>
      <c r="E101">
        <f t="shared" si="8"/>
        <v>52222.725000000355</v>
      </c>
      <c r="F101">
        <f t="shared" si="9"/>
        <v>390625.98300000269</v>
      </c>
      <c r="J101">
        <f>B115</f>
        <v>1.300000000000022</v>
      </c>
      <c r="K101">
        <f>E115</f>
        <v>23809.608333333759</v>
      </c>
    </row>
    <row r="102" spans="1:11" x14ac:dyDescent="0.25">
      <c r="A102">
        <f t="shared" si="10"/>
        <v>9.3999999999999826</v>
      </c>
      <c r="B102">
        <f t="shared" si="11"/>
        <v>2.6000000000000174</v>
      </c>
      <c r="C102">
        <f t="shared" si="6"/>
        <v>106.00000000000009</v>
      </c>
      <c r="D102">
        <f t="shared" si="7"/>
        <v>200.00000000000009</v>
      </c>
      <c r="E102">
        <f t="shared" si="8"/>
        <v>50095.066666667029</v>
      </c>
      <c r="F102">
        <f t="shared" si="9"/>
        <v>374711.09866666939</v>
      </c>
      <c r="J102">
        <f>B114</f>
        <v>1.4000000000000217</v>
      </c>
      <c r="K102">
        <f>E114</f>
        <v>25742.266666667088</v>
      </c>
    </row>
    <row r="103" spans="1:11" x14ac:dyDescent="0.25">
      <c r="A103">
        <f t="shared" si="10"/>
        <v>9.4999999999999822</v>
      </c>
      <c r="B103">
        <f t="shared" si="11"/>
        <v>2.5000000000000178</v>
      </c>
      <c r="C103">
        <f t="shared" si="6"/>
        <v>105.50000000000009</v>
      </c>
      <c r="D103">
        <f t="shared" si="7"/>
        <v>199.50000000000009</v>
      </c>
      <c r="E103">
        <f t="shared" si="8"/>
        <v>47982.7083333337</v>
      </c>
      <c r="F103">
        <f t="shared" si="9"/>
        <v>358910.65833333612</v>
      </c>
      <c r="J103">
        <f>B113</f>
        <v>1.5000000000000213</v>
      </c>
      <c r="K103">
        <f>E113</f>
        <v>27689.625000000418</v>
      </c>
    </row>
    <row r="104" spans="1:11" x14ac:dyDescent="0.25">
      <c r="A104">
        <f t="shared" si="10"/>
        <v>9.5999999999999819</v>
      </c>
      <c r="B104">
        <f t="shared" si="11"/>
        <v>2.4000000000000181</v>
      </c>
      <c r="C104">
        <f t="shared" si="6"/>
        <v>105.00000000000009</v>
      </c>
      <c r="D104">
        <f t="shared" si="7"/>
        <v>199.00000000000009</v>
      </c>
      <c r="E104">
        <f t="shared" si="8"/>
        <v>45885.60000000037</v>
      </c>
      <c r="F104">
        <f t="shared" si="9"/>
        <v>343224.28800000279</v>
      </c>
      <c r="J104">
        <f>B112</f>
        <v>1.600000000000021</v>
      </c>
      <c r="K104">
        <f>E112</f>
        <v>29651.733333333748</v>
      </c>
    </row>
    <row r="105" spans="1:11" x14ac:dyDescent="0.25">
      <c r="A105">
        <f t="shared" si="10"/>
        <v>9.6999999999999815</v>
      </c>
      <c r="B105">
        <f t="shared" si="11"/>
        <v>2.3000000000000185</v>
      </c>
      <c r="C105">
        <f t="shared" si="6"/>
        <v>104.50000000000009</v>
      </c>
      <c r="D105">
        <f t="shared" si="7"/>
        <v>198.50000000000009</v>
      </c>
      <c r="E105">
        <f t="shared" si="8"/>
        <v>43803.691666667044</v>
      </c>
      <c r="F105">
        <f t="shared" si="9"/>
        <v>327651.61366666952</v>
      </c>
      <c r="J105">
        <f>B111</f>
        <v>1.7000000000000206</v>
      </c>
      <c r="K105">
        <f>E111</f>
        <v>31628.641666667081</v>
      </c>
    </row>
    <row r="106" spans="1:11" x14ac:dyDescent="0.25">
      <c r="A106">
        <f t="shared" si="10"/>
        <v>9.7999999999999812</v>
      </c>
      <c r="B106">
        <f t="shared" si="11"/>
        <v>2.2000000000000188</v>
      </c>
      <c r="C106">
        <f t="shared" si="6"/>
        <v>104.00000000000009</v>
      </c>
      <c r="D106">
        <f t="shared" si="7"/>
        <v>198.00000000000009</v>
      </c>
      <c r="E106">
        <f t="shared" si="8"/>
        <v>41736.93333333372</v>
      </c>
      <c r="F106">
        <f t="shared" si="9"/>
        <v>312192.26133333624</v>
      </c>
      <c r="J106">
        <f>B110</f>
        <v>1.8000000000000203</v>
      </c>
      <c r="K106">
        <f>E110</f>
        <v>33620.400000000409</v>
      </c>
    </row>
    <row r="107" spans="1:11" x14ac:dyDescent="0.25">
      <c r="A107">
        <f t="shared" si="10"/>
        <v>9.8999999999999808</v>
      </c>
      <c r="B107">
        <f t="shared" si="11"/>
        <v>2.1000000000000192</v>
      </c>
      <c r="C107">
        <f t="shared" si="6"/>
        <v>103.5000000000001</v>
      </c>
      <c r="D107">
        <f t="shared" si="7"/>
        <v>197.50000000000011</v>
      </c>
      <c r="E107">
        <f t="shared" si="8"/>
        <v>39685.275000000394</v>
      </c>
      <c r="F107">
        <f t="shared" si="9"/>
        <v>296845.85700000299</v>
      </c>
      <c r="J107">
        <f>B109</f>
        <v>1.9000000000000199</v>
      </c>
      <c r="K107">
        <f>E109</f>
        <v>35627.058333333742</v>
      </c>
    </row>
    <row r="108" spans="1:11" x14ac:dyDescent="0.25">
      <c r="A108">
        <f t="shared" si="10"/>
        <v>9.9999999999999805</v>
      </c>
      <c r="B108">
        <f t="shared" si="11"/>
        <v>2.0000000000000195</v>
      </c>
      <c r="C108">
        <f t="shared" si="6"/>
        <v>103.0000000000001</v>
      </c>
      <c r="D108">
        <f t="shared" si="7"/>
        <v>197.00000000000011</v>
      </c>
      <c r="E108">
        <f t="shared" si="8"/>
        <v>37648.666666667072</v>
      </c>
      <c r="F108">
        <f t="shared" si="9"/>
        <v>281612.0266666697</v>
      </c>
      <c r="J108">
        <f>B108</f>
        <v>2.0000000000000195</v>
      </c>
      <c r="K108">
        <f>E108</f>
        <v>37648.666666667072</v>
      </c>
    </row>
    <row r="109" spans="1:11" x14ac:dyDescent="0.25">
      <c r="A109">
        <f t="shared" si="10"/>
        <v>10.09999999999998</v>
      </c>
      <c r="B109">
        <f t="shared" si="11"/>
        <v>1.9000000000000199</v>
      </c>
      <c r="C109">
        <f t="shared" si="6"/>
        <v>102.5000000000001</v>
      </c>
      <c r="D109">
        <f t="shared" si="7"/>
        <v>196.50000000000011</v>
      </c>
      <c r="E109">
        <f t="shared" si="8"/>
        <v>35627.058333333742</v>
      </c>
      <c r="F109">
        <f t="shared" si="9"/>
        <v>266490.39633333642</v>
      </c>
      <c r="J109">
        <f>B107</f>
        <v>2.1000000000000192</v>
      </c>
      <c r="K109">
        <f>E107</f>
        <v>39685.275000000394</v>
      </c>
    </row>
    <row r="110" spans="1:11" x14ac:dyDescent="0.25">
      <c r="A110">
        <f t="shared" si="10"/>
        <v>10.19999999999998</v>
      </c>
      <c r="B110">
        <f t="shared" si="11"/>
        <v>1.8000000000000203</v>
      </c>
      <c r="C110">
        <f t="shared" si="6"/>
        <v>102.0000000000001</v>
      </c>
      <c r="D110">
        <f t="shared" si="7"/>
        <v>196.00000000000011</v>
      </c>
      <c r="E110">
        <f t="shared" si="8"/>
        <v>33620.400000000409</v>
      </c>
      <c r="F110">
        <f t="shared" si="9"/>
        <v>251480.59200000306</v>
      </c>
      <c r="J110">
        <f>B106</f>
        <v>2.2000000000000188</v>
      </c>
      <c r="K110">
        <f>E106</f>
        <v>41736.93333333372</v>
      </c>
    </row>
    <row r="111" spans="1:11" x14ac:dyDescent="0.25">
      <c r="A111">
        <f t="shared" si="10"/>
        <v>10.299999999999979</v>
      </c>
      <c r="B111">
        <f t="shared" si="11"/>
        <v>1.7000000000000206</v>
      </c>
      <c r="C111">
        <f t="shared" si="6"/>
        <v>101.5000000000001</v>
      </c>
      <c r="D111">
        <f t="shared" si="7"/>
        <v>195.50000000000011</v>
      </c>
      <c r="E111">
        <f t="shared" si="8"/>
        <v>31628.641666667081</v>
      </c>
      <c r="F111">
        <f t="shared" si="9"/>
        <v>236582.23966666978</v>
      </c>
      <c r="J111">
        <f>B105</f>
        <v>2.3000000000000185</v>
      </c>
      <c r="K111">
        <f>E105</f>
        <v>43803.691666667044</v>
      </c>
    </row>
    <row r="112" spans="1:11" x14ac:dyDescent="0.25">
      <c r="A112">
        <f t="shared" si="10"/>
        <v>10.399999999999979</v>
      </c>
      <c r="B112">
        <f t="shared" si="11"/>
        <v>1.600000000000021</v>
      </c>
      <c r="C112">
        <f t="shared" si="6"/>
        <v>101.00000000000011</v>
      </c>
      <c r="D112">
        <f t="shared" si="7"/>
        <v>195.00000000000011</v>
      </c>
      <c r="E112">
        <f t="shared" si="8"/>
        <v>29651.733333333748</v>
      </c>
      <c r="F112">
        <f t="shared" si="9"/>
        <v>221794.96533333644</v>
      </c>
      <c r="J112">
        <f>B104</f>
        <v>2.4000000000000181</v>
      </c>
      <c r="K112">
        <f>E104</f>
        <v>45885.60000000037</v>
      </c>
    </row>
    <row r="113" spans="1:11" x14ac:dyDescent="0.25">
      <c r="A113">
        <f t="shared" si="10"/>
        <v>10.499999999999979</v>
      </c>
      <c r="B113">
        <f t="shared" si="11"/>
        <v>1.5000000000000213</v>
      </c>
      <c r="C113">
        <f t="shared" si="6"/>
        <v>100.50000000000011</v>
      </c>
      <c r="D113">
        <f t="shared" si="7"/>
        <v>194.50000000000011</v>
      </c>
      <c r="E113">
        <f t="shared" si="8"/>
        <v>27689.625000000418</v>
      </c>
      <c r="F113">
        <f t="shared" si="9"/>
        <v>207118.39500000313</v>
      </c>
      <c r="J113">
        <f>B103</f>
        <v>2.5000000000000178</v>
      </c>
      <c r="K113">
        <f>E103</f>
        <v>47982.7083333337</v>
      </c>
    </row>
    <row r="114" spans="1:11" x14ac:dyDescent="0.25">
      <c r="A114">
        <f t="shared" si="10"/>
        <v>10.599999999999978</v>
      </c>
      <c r="B114">
        <f t="shared" si="11"/>
        <v>1.4000000000000217</v>
      </c>
      <c r="C114">
        <f t="shared" si="6"/>
        <v>100.00000000000011</v>
      </c>
      <c r="D114">
        <f t="shared" si="7"/>
        <v>194.00000000000011</v>
      </c>
      <c r="E114">
        <f t="shared" si="8"/>
        <v>25742.266666667088</v>
      </c>
      <c r="F114">
        <f t="shared" si="9"/>
        <v>192552.15466666984</v>
      </c>
      <c r="J114">
        <f>B102</f>
        <v>2.6000000000000174</v>
      </c>
      <c r="K114">
        <f>E102</f>
        <v>50095.066666667029</v>
      </c>
    </row>
    <row r="115" spans="1:11" x14ac:dyDescent="0.25">
      <c r="A115">
        <f t="shared" si="10"/>
        <v>10.699999999999978</v>
      </c>
      <c r="B115">
        <f t="shared" si="11"/>
        <v>1.300000000000022</v>
      </c>
      <c r="C115">
        <f t="shared" si="6"/>
        <v>99.500000000000114</v>
      </c>
      <c r="D115">
        <f t="shared" si="7"/>
        <v>193.50000000000011</v>
      </c>
      <c r="E115">
        <f t="shared" si="8"/>
        <v>23809.608333333759</v>
      </c>
      <c r="F115">
        <f t="shared" si="9"/>
        <v>178095.87033333653</v>
      </c>
      <c r="J115">
        <f>B101</f>
        <v>2.7000000000000171</v>
      </c>
      <c r="K115">
        <f>E101</f>
        <v>52222.725000000355</v>
      </c>
    </row>
    <row r="116" spans="1:11" x14ac:dyDescent="0.25">
      <c r="A116">
        <f t="shared" si="10"/>
        <v>10.799999999999978</v>
      </c>
      <c r="B116">
        <f t="shared" si="11"/>
        <v>1.2000000000000224</v>
      </c>
      <c r="C116">
        <f t="shared" si="6"/>
        <v>99.000000000000114</v>
      </c>
      <c r="D116">
        <f t="shared" si="7"/>
        <v>193.00000000000011</v>
      </c>
      <c r="E116">
        <f t="shared" si="8"/>
        <v>21891.600000000428</v>
      </c>
      <c r="F116">
        <f t="shared" si="9"/>
        <v>163749.16800000321</v>
      </c>
      <c r="J116">
        <f>B100</f>
        <v>2.8000000000000167</v>
      </c>
      <c r="K116">
        <f>E100</f>
        <v>54365.733333333686</v>
      </c>
    </row>
    <row r="117" spans="1:11" x14ac:dyDescent="0.25">
      <c r="A117">
        <f t="shared" si="10"/>
        <v>10.899999999999977</v>
      </c>
      <c r="B117">
        <f t="shared" si="11"/>
        <v>1.1000000000000227</v>
      </c>
      <c r="C117">
        <f t="shared" si="6"/>
        <v>98.500000000000114</v>
      </c>
      <c r="D117">
        <f t="shared" si="7"/>
        <v>192.50000000000011</v>
      </c>
      <c r="E117">
        <f t="shared" si="8"/>
        <v>19988.191666667095</v>
      </c>
      <c r="F117">
        <f t="shared" si="9"/>
        <v>149511.67366666987</v>
      </c>
      <c r="J117">
        <f>B99</f>
        <v>2.9000000000000163</v>
      </c>
      <c r="K117">
        <f>E99</f>
        <v>56524.141666667019</v>
      </c>
    </row>
    <row r="118" spans="1:11" x14ac:dyDescent="0.25">
      <c r="A118">
        <f t="shared" si="10"/>
        <v>10.999999999999977</v>
      </c>
      <c r="B118">
        <f t="shared" si="11"/>
        <v>1.0000000000000231</v>
      </c>
      <c r="C118">
        <f t="shared" si="6"/>
        <v>98.000000000000114</v>
      </c>
      <c r="D118">
        <f t="shared" si="7"/>
        <v>192.00000000000011</v>
      </c>
      <c r="E118">
        <f t="shared" si="8"/>
        <v>18099.333333333765</v>
      </c>
      <c r="F118">
        <f t="shared" si="9"/>
        <v>135383.01333333657</v>
      </c>
      <c r="J118">
        <f>B98</f>
        <v>3.000000000000016</v>
      </c>
      <c r="K118">
        <f>E98</f>
        <v>58698.000000000342</v>
      </c>
    </row>
    <row r="119" spans="1:11" x14ac:dyDescent="0.25">
      <c r="A119">
        <f t="shared" si="10"/>
        <v>11.099999999999977</v>
      </c>
      <c r="B119">
        <f t="shared" si="11"/>
        <v>0.90000000000002345</v>
      </c>
      <c r="C119">
        <f t="shared" si="6"/>
        <v>97.500000000000114</v>
      </c>
      <c r="D119">
        <f t="shared" si="7"/>
        <v>191.50000000000011</v>
      </c>
      <c r="E119">
        <f t="shared" si="8"/>
        <v>16224.975000000435</v>
      </c>
      <c r="F119">
        <f t="shared" si="9"/>
        <v>121362.81300000325</v>
      </c>
      <c r="J119">
        <f>B97</f>
        <v>3.1000000000000156</v>
      </c>
      <c r="K119">
        <f>E97</f>
        <v>60887.358333333679</v>
      </c>
    </row>
    <row r="120" spans="1:11" x14ac:dyDescent="0.25">
      <c r="A120">
        <f t="shared" si="10"/>
        <v>11.199999999999976</v>
      </c>
      <c r="B120">
        <f t="shared" si="11"/>
        <v>0.8000000000000238</v>
      </c>
      <c r="C120">
        <f t="shared" si="6"/>
        <v>97.000000000000114</v>
      </c>
      <c r="D120">
        <f t="shared" si="7"/>
        <v>191.00000000000011</v>
      </c>
      <c r="E120">
        <f t="shared" si="8"/>
        <v>14365.066666667106</v>
      </c>
      <c r="F120">
        <f t="shared" si="9"/>
        <v>107450.69866666995</v>
      </c>
      <c r="J120">
        <f>B96</f>
        <v>3.2000000000000153</v>
      </c>
      <c r="K120">
        <f>E96</f>
        <v>63092.266666667012</v>
      </c>
    </row>
    <row r="121" spans="1:11" x14ac:dyDescent="0.25">
      <c r="A121">
        <f t="shared" si="10"/>
        <v>11.299999999999976</v>
      </c>
      <c r="B121">
        <f t="shared" si="11"/>
        <v>0.70000000000002416</v>
      </c>
      <c r="C121">
        <f t="shared" si="6"/>
        <v>96.500000000000114</v>
      </c>
      <c r="D121">
        <f t="shared" si="7"/>
        <v>190.50000000000011</v>
      </c>
      <c r="E121">
        <f t="shared" si="8"/>
        <v>12519.558333333776</v>
      </c>
      <c r="F121">
        <f t="shared" si="9"/>
        <v>93646.29633333665</v>
      </c>
      <c r="J121">
        <f>B95</f>
        <v>3.3000000000000149</v>
      </c>
      <c r="K121">
        <f>E95</f>
        <v>65312.775000000322</v>
      </c>
    </row>
    <row r="122" spans="1:11" x14ac:dyDescent="0.25">
      <c r="A122">
        <f t="shared" si="10"/>
        <v>11.399999999999975</v>
      </c>
      <c r="B122">
        <f t="shared" si="11"/>
        <v>0.60000000000002451</v>
      </c>
      <c r="C122">
        <f t="shared" si="6"/>
        <v>96.000000000000114</v>
      </c>
      <c r="D122">
        <f t="shared" si="7"/>
        <v>190.00000000000011</v>
      </c>
      <c r="E122">
        <f t="shared" si="8"/>
        <v>10688.400000000447</v>
      </c>
      <c r="F122">
        <f t="shared" si="9"/>
        <v>79949.232000003351</v>
      </c>
      <c r="J122">
        <f>B94</f>
        <v>3.4000000000000146</v>
      </c>
      <c r="K122">
        <f>E94</f>
        <v>67548.933333333669</v>
      </c>
    </row>
    <row r="123" spans="1:11" x14ac:dyDescent="0.25">
      <c r="A123">
        <f t="shared" si="10"/>
        <v>11.499999999999975</v>
      </c>
      <c r="B123">
        <f t="shared" si="11"/>
        <v>0.50000000000002487</v>
      </c>
      <c r="C123">
        <f t="shared" si="6"/>
        <v>95.500000000000128</v>
      </c>
      <c r="D123">
        <f t="shared" si="7"/>
        <v>189.50000000000011</v>
      </c>
      <c r="E123">
        <f t="shared" si="8"/>
        <v>8871.5416666671154</v>
      </c>
      <c r="F123">
        <f t="shared" si="9"/>
        <v>66359.13166667003</v>
      </c>
      <c r="J123">
        <f>B93</f>
        <v>3.5000000000000142</v>
      </c>
      <c r="K123">
        <f>E93</f>
        <v>69800.791666666977</v>
      </c>
    </row>
    <row r="124" spans="1:11" x14ac:dyDescent="0.25">
      <c r="A124">
        <f t="shared" si="10"/>
        <v>11.599999999999975</v>
      </c>
      <c r="B124">
        <f t="shared" si="11"/>
        <v>0.40000000000002522</v>
      </c>
      <c r="C124">
        <f t="shared" si="6"/>
        <v>95.000000000000128</v>
      </c>
      <c r="D124">
        <f t="shared" si="7"/>
        <v>189.00000000000011</v>
      </c>
      <c r="E124">
        <f t="shared" si="8"/>
        <v>7068.9333333337872</v>
      </c>
      <c r="F124">
        <f t="shared" si="9"/>
        <v>52875.621333336734</v>
      </c>
      <c r="J124">
        <f>B92</f>
        <v>3.6000000000000139</v>
      </c>
      <c r="K124">
        <f>E92</f>
        <v>72068.400000000314</v>
      </c>
    </row>
    <row r="125" spans="1:11" x14ac:dyDescent="0.25">
      <c r="A125">
        <f t="shared" si="10"/>
        <v>11.699999999999974</v>
      </c>
      <c r="B125">
        <f t="shared" si="11"/>
        <v>0.30000000000002558</v>
      </c>
      <c r="C125">
        <f t="shared" si="6"/>
        <v>94.500000000000128</v>
      </c>
      <c r="D125">
        <f t="shared" si="7"/>
        <v>188.50000000000011</v>
      </c>
      <c r="E125">
        <f t="shared" si="8"/>
        <v>5280.5250000004562</v>
      </c>
      <c r="F125">
        <f t="shared" si="9"/>
        <v>39498.327000003417</v>
      </c>
      <c r="J125">
        <f>B91</f>
        <v>3.7000000000000135</v>
      </c>
      <c r="K125">
        <f>E91</f>
        <v>74351.80833333364</v>
      </c>
    </row>
    <row r="126" spans="1:11" x14ac:dyDescent="0.25">
      <c r="A126">
        <f t="shared" si="10"/>
        <v>11.799999999999974</v>
      </c>
      <c r="B126">
        <f t="shared" si="11"/>
        <v>0.20000000000002593</v>
      </c>
      <c r="C126">
        <f t="shared" si="6"/>
        <v>94.000000000000128</v>
      </c>
      <c r="D126">
        <f t="shared" si="7"/>
        <v>188.00000000000011</v>
      </c>
      <c r="E126">
        <f t="shared" si="8"/>
        <v>3506.2666666671248</v>
      </c>
      <c r="F126">
        <f t="shared" si="9"/>
        <v>26226.874666670094</v>
      </c>
      <c r="J126">
        <f>B90</f>
        <v>3.8000000000000131</v>
      </c>
      <c r="K126">
        <f>E90</f>
        <v>76651.066666666957</v>
      </c>
    </row>
    <row r="127" spans="1:11" x14ac:dyDescent="0.25">
      <c r="A127">
        <f t="shared" si="10"/>
        <v>11.899999999999974</v>
      </c>
      <c r="B127">
        <f t="shared" si="11"/>
        <v>0.10000000000002629</v>
      </c>
      <c r="C127">
        <f t="shared" si="6"/>
        <v>93.500000000000128</v>
      </c>
      <c r="D127">
        <f t="shared" si="7"/>
        <v>187.50000000000011</v>
      </c>
      <c r="E127">
        <f t="shared" si="8"/>
        <v>1746.1083333337942</v>
      </c>
      <c r="F127">
        <f t="shared" si="9"/>
        <v>13060.890333336782</v>
      </c>
      <c r="J127">
        <f>B89</f>
        <v>3.9000000000000128</v>
      </c>
      <c r="K127">
        <f>E89</f>
        <v>78966.225000000297</v>
      </c>
    </row>
    <row r="128" spans="1:11" x14ac:dyDescent="0.25">
      <c r="A128">
        <f t="shared" si="10"/>
        <v>11.999999999999973</v>
      </c>
      <c r="B128">
        <f t="shared" si="11"/>
        <v>2.6645352591003757E-14</v>
      </c>
      <c r="C128">
        <f t="shared" si="6"/>
        <v>93.000000000000142</v>
      </c>
      <c r="D128">
        <f t="shared" si="7"/>
        <v>187.00000000000014</v>
      </c>
      <c r="E128">
        <f t="shared" si="8"/>
        <v>4.6338932691014691E-10</v>
      </c>
      <c r="F128">
        <f t="shared" si="9"/>
        <v>3.4661521652878991E-9</v>
      </c>
      <c r="J128">
        <f>B88</f>
        <v>4.0000000000000124</v>
      </c>
      <c r="K128">
        <f>E88</f>
        <v>81297.33333333362</v>
      </c>
    </row>
    <row r="129" spans="1:11" x14ac:dyDescent="0.25">
      <c r="A129">
        <f t="shared" si="10"/>
        <v>12.099999999999973</v>
      </c>
      <c r="B129">
        <f t="shared" si="11"/>
        <v>-9.9999999999972999E-2</v>
      </c>
      <c r="C129">
        <f t="shared" si="6"/>
        <v>92.500000000000142</v>
      </c>
      <c r="D129">
        <f t="shared" si="7"/>
        <v>186.50000000000014</v>
      </c>
      <c r="E129">
        <f t="shared" si="8"/>
        <v>-1732.1083333328679</v>
      </c>
      <c r="F129">
        <f t="shared" si="9"/>
        <v>-12956.170333329852</v>
      </c>
      <c r="J129">
        <f>B87</f>
        <v>4.1000000000000121</v>
      </c>
      <c r="K129">
        <f>E87</f>
        <v>83644.441666666957</v>
      </c>
    </row>
    <row r="130" spans="1:11" x14ac:dyDescent="0.25">
      <c r="A130">
        <f t="shared" si="10"/>
        <v>12.199999999999973</v>
      </c>
      <c r="B130">
        <f t="shared" si="11"/>
        <v>-0.19999999999997264</v>
      </c>
      <c r="C130">
        <f t="shared" si="6"/>
        <v>92.000000000000142</v>
      </c>
      <c r="D130">
        <f t="shared" si="7"/>
        <v>186.00000000000014</v>
      </c>
      <c r="E130">
        <f t="shared" si="8"/>
        <v>-3450.2666666661989</v>
      </c>
      <c r="F130">
        <f t="shared" si="9"/>
        <v>-25807.994666663169</v>
      </c>
      <c r="J130">
        <f>B86</f>
        <v>4.2000000000000117</v>
      </c>
      <c r="K130">
        <f>E86</f>
        <v>86007.600000000282</v>
      </c>
    </row>
    <row r="131" spans="1:11" x14ac:dyDescent="0.25">
      <c r="A131">
        <f t="shared" si="10"/>
        <v>12.299999999999972</v>
      </c>
      <c r="B131">
        <f t="shared" si="11"/>
        <v>-0.29999999999997229</v>
      </c>
      <c r="C131">
        <f t="shared" si="6"/>
        <v>91.500000000000142</v>
      </c>
      <c r="D131">
        <f t="shared" si="7"/>
        <v>185.50000000000014</v>
      </c>
      <c r="E131">
        <f t="shared" si="8"/>
        <v>-5154.5249999995312</v>
      </c>
      <c r="F131">
        <f t="shared" si="9"/>
        <v>-38555.846999996495</v>
      </c>
      <c r="J131">
        <f>B85</f>
        <v>4.3000000000000114</v>
      </c>
      <c r="K131">
        <f>E85</f>
        <v>88386.858333333614</v>
      </c>
    </row>
    <row r="132" spans="1:11" x14ac:dyDescent="0.25">
      <c r="A132">
        <f t="shared" si="10"/>
        <v>12.399999999999972</v>
      </c>
      <c r="B132">
        <f t="shared" si="11"/>
        <v>-0.39999999999997193</v>
      </c>
      <c r="C132">
        <f t="shared" si="6"/>
        <v>91.000000000000142</v>
      </c>
      <c r="D132">
        <f t="shared" si="7"/>
        <v>185.00000000000014</v>
      </c>
      <c r="E132">
        <f t="shared" si="8"/>
        <v>-6844.9333333328605</v>
      </c>
      <c r="F132">
        <f t="shared" si="9"/>
        <v>-51200.101333329796</v>
      </c>
      <c r="J132">
        <f>B84</f>
        <v>4.400000000000011</v>
      </c>
      <c r="K132">
        <f>E84</f>
        <v>90782.266666666939</v>
      </c>
    </row>
    <row r="133" spans="1:11" x14ac:dyDescent="0.25">
      <c r="A133">
        <f t="shared" si="10"/>
        <v>12.499999999999972</v>
      </c>
      <c r="B133">
        <f t="shared" si="11"/>
        <v>-0.49999999999997158</v>
      </c>
      <c r="C133">
        <f t="shared" si="6"/>
        <v>90.500000000000142</v>
      </c>
      <c r="D133">
        <f t="shared" si="7"/>
        <v>184.50000000000014</v>
      </c>
      <c r="E133">
        <f t="shared" si="8"/>
        <v>-8521.5416666661913</v>
      </c>
      <c r="F133">
        <f t="shared" si="9"/>
        <v>-63741.131666663117</v>
      </c>
      <c r="J133">
        <f>B83</f>
        <v>4.5000000000000107</v>
      </c>
      <c r="K133">
        <f>E83</f>
        <v>93193.875000000247</v>
      </c>
    </row>
    <row r="134" spans="1:11" x14ac:dyDescent="0.25">
      <c r="A134">
        <f t="shared" si="10"/>
        <v>12.599999999999971</v>
      </c>
      <c r="B134">
        <f t="shared" si="11"/>
        <v>-0.59999999999997122</v>
      </c>
      <c r="C134">
        <f t="shared" si="6"/>
        <v>90.000000000000142</v>
      </c>
      <c r="D134">
        <f t="shared" si="7"/>
        <v>184.00000000000014</v>
      </c>
      <c r="E134">
        <f t="shared" si="8"/>
        <v>-10184.399999999523</v>
      </c>
      <c r="F134">
        <f t="shared" si="9"/>
        <v>-76179.31199999644</v>
      </c>
      <c r="J134">
        <f>B82</f>
        <v>4.6000000000000103</v>
      </c>
      <c r="K134">
        <f>E82</f>
        <v>95621.733333333599</v>
      </c>
    </row>
    <row r="135" spans="1:11" x14ac:dyDescent="0.25">
      <c r="A135">
        <f t="shared" si="10"/>
        <v>12.699999999999971</v>
      </c>
      <c r="B135">
        <f t="shared" si="11"/>
        <v>-0.69999999999997087</v>
      </c>
      <c r="C135">
        <f t="shared" si="6"/>
        <v>89.500000000000142</v>
      </c>
      <c r="D135">
        <f t="shared" si="7"/>
        <v>183.50000000000014</v>
      </c>
      <c r="E135">
        <f t="shared" si="8"/>
        <v>-11833.558333332856</v>
      </c>
      <c r="F135">
        <f t="shared" si="9"/>
        <v>-88515.016333329768</v>
      </c>
      <c r="J135">
        <f>B81</f>
        <v>4.7000000000000099</v>
      </c>
      <c r="K135">
        <f>E81</f>
        <v>98065.89166666691</v>
      </c>
    </row>
    <row r="136" spans="1:11" x14ac:dyDescent="0.25">
      <c r="A136">
        <f t="shared" si="10"/>
        <v>12.799999999999971</v>
      </c>
      <c r="B136">
        <f t="shared" si="11"/>
        <v>-0.79999999999997051</v>
      </c>
      <c r="C136">
        <f t="shared" ref="C136:C199" si="12">W-S*2*A136</f>
        <v>89.000000000000142</v>
      </c>
      <c r="D136">
        <f t="shared" ref="D136:D199" si="13">L-2*S*A136</f>
        <v>183.00000000000014</v>
      </c>
      <c r="E136">
        <f t="shared" ref="E136:E199" si="14">(Width*Length*Depth)-(S*Depth^2)*(Length+Width)+(4*(S^2)*(Depth^3))/3</f>
        <v>-13469.066666666185</v>
      </c>
      <c r="F136">
        <f t="shared" si="9"/>
        <v>-100748.61866666307</v>
      </c>
      <c r="J136">
        <f>B80</f>
        <v>4.8000000000000096</v>
      </c>
      <c r="K136">
        <f>E80</f>
        <v>100526.40000000026</v>
      </c>
    </row>
    <row r="137" spans="1:11" x14ac:dyDescent="0.25">
      <c r="A137">
        <f t="shared" si="10"/>
        <v>12.89999999999997</v>
      </c>
      <c r="B137">
        <f t="shared" si="11"/>
        <v>-0.89999999999997016</v>
      </c>
      <c r="C137">
        <f t="shared" si="12"/>
        <v>88.500000000000142</v>
      </c>
      <c r="D137">
        <f t="shared" si="13"/>
        <v>182.50000000000014</v>
      </c>
      <c r="E137">
        <f t="shared" si="14"/>
        <v>-15090.974999999517</v>
      </c>
      <c r="F137">
        <f t="shared" ref="F137:F200" si="15">E137*7.48</f>
        <v>-112880.49299999639</v>
      </c>
      <c r="J137">
        <f>B79</f>
        <v>4.9000000000000092</v>
      </c>
      <c r="K137">
        <f>E79</f>
        <v>103003.30833333357</v>
      </c>
    </row>
    <row r="138" spans="1:11" x14ac:dyDescent="0.25">
      <c r="A138">
        <f t="shared" ref="A138:A201" si="16">A137+0.1</f>
        <v>12.99999999999997</v>
      </c>
      <c r="B138">
        <f t="shared" ref="B138:B201" si="17">$B$8-A138</f>
        <v>-0.9999999999999698</v>
      </c>
      <c r="C138">
        <f t="shared" si="12"/>
        <v>88.000000000000156</v>
      </c>
      <c r="D138">
        <f t="shared" si="13"/>
        <v>182.00000000000017</v>
      </c>
      <c r="E138">
        <f t="shared" si="14"/>
        <v>-16699.333333332852</v>
      </c>
      <c r="F138">
        <f t="shared" si="15"/>
        <v>-124911.01333332974</v>
      </c>
      <c r="J138">
        <f>B78</f>
        <v>5.0000000000000089</v>
      </c>
      <c r="K138">
        <f>E78</f>
        <v>105496.66666666688</v>
      </c>
    </row>
    <row r="139" spans="1:11" x14ac:dyDescent="0.25">
      <c r="A139">
        <f t="shared" si="16"/>
        <v>13.099999999999969</v>
      </c>
      <c r="B139">
        <f t="shared" si="17"/>
        <v>-1.0999999999999694</v>
      </c>
      <c r="C139">
        <f t="shared" si="12"/>
        <v>87.500000000000156</v>
      </c>
      <c r="D139">
        <f t="shared" si="13"/>
        <v>181.50000000000017</v>
      </c>
      <c r="E139">
        <f t="shared" si="14"/>
        <v>-18294.191666666185</v>
      </c>
      <c r="F139">
        <f t="shared" si="15"/>
        <v>-136840.55366666307</v>
      </c>
      <c r="J139">
        <f>B77</f>
        <v>5.1000000000000085</v>
      </c>
      <c r="K139">
        <f>E77</f>
        <v>108006.52500000021</v>
      </c>
    </row>
    <row r="140" spans="1:11" x14ac:dyDescent="0.25">
      <c r="A140">
        <f t="shared" si="16"/>
        <v>13.199999999999969</v>
      </c>
      <c r="B140">
        <f t="shared" si="17"/>
        <v>-1.1999999999999691</v>
      </c>
      <c r="C140">
        <f t="shared" si="12"/>
        <v>87.000000000000156</v>
      </c>
      <c r="D140">
        <f t="shared" si="13"/>
        <v>181.00000000000017</v>
      </c>
      <c r="E140">
        <f t="shared" si="14"/>
        <v>-19875.599999999515</v>
      </c>
      <c r="F140">
        <f t="shared" si="15"/>
        <v>-148669.48799999637</v>
      </c>
      <c r="J140">
        <f>B76</f>
        <v>5.2000000000000082</v>
      </c>
      <c r="K140">
        <f>E76</f>
        <v>110532.93333333355</v>
      </c>
    </row>
    <row r="141" spans="1:11" x14ac:dyDescent="0.25">
      <c r="A141">
        <f t="shared" si="16"/>
        <v>13.299999999999969</v>
      </c>
      <c r="B141">
        <f t="shared" si="17"/>
        <v>-1.2999999999999687</v>
      </c>
      <c r="C141">
        <f t="shared" si="12"/>
        <v>86.500000000000156</v>
      </c>
      <c r="D141">
        <f t="shared" si="13"/>
        <v>180.50000000000017</v>
      </c>
      <c r="E141">
        <f t="shared" si="14"/>
        <v>-21443.608333332846</v>
      </c>
      <c r="F141">
        <f t="shared" si="15"/>
        <v>-160398.19033332969</v>
      </c>
      <c r="J141">
        <f>B75</f>
        <v>5.3000000000000078</v>
      </c>
      <c r="K141">
        <f>E75</f>
        <v>113075.94166666687</v>
      </c>
    </row>
    <row r="142" spans="1:11" x14ac:dyDescent="0.25">
      <c r="A142">
        <f t="shared" si="16"/>
        <v>13.399999999999968</v>
      </c>
      <c r="B142">
        <f t="shared" si="17"/>
        <v>-1.3999999999999684</v>
      </c>
      <c r="C142">
        <f t="shared" si="12"/>
        <v>86.000000000000156</v>
      </c>
      <c r="D142">
        <f t="shared" si="13"/>
        <v>180.00000000000017</v>
      </c>
      <c r="E142">
        <f t="shared" si="14"/>
        <v>-22998.266666666179</v>
      </c>
      <c r="F142">
        <f t="shared" si="15"/>
        <v>-172027.03466666304</v>
      </c>
      <c r="J142">
        <f>B74</f>
        <v>5.4000000000000075</v>
      </c>
      <c r="K142">
        <f>E74</f>
        <v>115635.60000000021</v>
      </c>
    </row>
    <row r="143" spans="1:11" x14ac:dyDescent="0.25">
      <c r="A143">
        <f t="shared" si="16"/>
        <v>13.499999999999968</v>
      </c>
      <c r="B143">
        <f t="shared" si="17"/>
        <v>-1.499999999999968</v>
      </c>
      <c r="C143">
        <f t="shared" si="12"/>
        <v>85.500000000000156</v>
      </c>
      <c r="D143">
        <f t="shared" si="13"/>
        <v>179.50000000000017</v>
      </c>
      <c r="E143">
        <f t="shared" si="14"/>
        <v>-24539.624999999509</v>
      </c>
      <c r="F143">
        <f t="shared" si="15"/>
        <v>-183556.39499999632</v>
      </c>
      <c r="J143">
        <f>B73</f>
        <v>5.5000000000000071</v>
      </c>
      <c r="K143">
        <f>E73</f>
        <v>118211.9583333335</v>
      </c>
    </row>
    <row r="144" spans="1:11" x14ac:dyDescent="0.25">
      <c r="A144">
        <f t="shared" si="16"/>
        <v>13.599999999999968</v>
      </c>
      <c r="B144">
        <f t="shared" si="17"/>
        <v>-1.5999999999999677</v>
      </c>
      <c r="C144">
        <f t="shared" si="12"/>
        <v>85.000000000000156</v>
      </c>
      <c r="D144">
        <f t="shared" si="13"/>
        <v>179.00000000000017</v>
      </c>
      <c r="E144">
        <f t="shared" si="14"/>
        <v>-26067.733333332839</v>
      </c>
      <c r="F144">
        <f t="shared" si="15"/>
        <v>-194986.64533332965</v>
      </c>
      <c r="J144">
        <f>B72</f>
        <v>5.6000000000000068</v>
      </c>
      <c r="K144">
        <f>E72</f>
        <v>120805.06666666684</v>
      </c>
    </row>
    <row r="145" spans="1:11" x14ac:dyDescent="0.25">
      <c r="A145">
        <f t="shared" si="16"/>
        <v>13.699999999999967</v>
      </c>
      <c r="B145">
        <f t="shared" si="17"/>
        <v>-1.6999999999999673</v>
      </c>
      <c r="C145">
        <f t="shared" si="12"/>
        <v>84.500000000000171</v>
      </c>
      <c r="D145">
        <f t="shared" si="13"/>
        <v>178.50000000000017</v>
      </c>
      <c r="E145">
        <f t="shared" si="14"/>
        <v>-27582.641666666179</v>
      </c>
      <c r="F145">
        <f t="shared" si="15"/>
        <v>-206318.15966666304</v>
      </c>
      <c r="J145">
        <f>B71</f>
        <v>5.7000000000000064</v>
      </c>
      <c r="K145">
        <f>E71</f>
        <v>123414.97500000017</v>
      </c>
    </row>
    <row r="146" spans="1:11" x14ac:dyDescent="0.25">
      <c r="A146">
        <f t="shared" si="16"/>
        <v>13.799999999999967</v>
      </c>
      <c r="B146">
        <f t="shared" si="17"/>
        <v>-1.799999999999967</v>
      </c>
      <c r="C146">
        <f t="shared" si="12"/>
        <v>84.000000000000171</v>
      </c>
      <c r="D146">
        <f t="shared" si="13"/>
        <v>178.00000000000017</v>
      </c>
      <c r="E146">
        <f t="shared" si="14"/>
        <v>-29084.39999999951</v>
      </c>
      <c r="F146">
        <f t="shared" si="15"/>
        <v>-217551.31199999634</v>
      </c>
      <c r="J146">
        <f>B70</f>
        <v>5.800000000000006</v>
      </c>
      <c r="K146">
        <f>E70</f>
        <v>126041.73333333348</v>
      </c>
    </row>
    <row r="147" spans="1:11" x14ac:dyDescent="0.25">
      <c r="A147">
        <f t="shared" si="16"/>
        <v>13.899999999999967</v>
      </c>
      <c r="B147">
        <f t="shared" si="17"/>
        <v>-1.8999999999999666</v>
      </c>
      <c r="C147">
        <f t="shared" si="12"/>
        <v>83.500000000000171</v>
      </c>
      <c r="D147">
        <f t="shared" si="13"/>
        <v>177.50000000000017</v>
      </c>
      <c r="E147">
        <f t="shared" si="14"/>
        <v>-30573.05833333284</v>
      </c>
      <c r="F147">
        <f t="shared" si="15"/>
        <v>-228686.47633332966</v>
      </c>
      <c r="J147">
        <f>B69</f>
        <v>5.9000000000000057</v>
      </c>
      <c r="K147">
        <f>E69</f>
        <v>128685.39166666681</v>
      </c>
    </row>
    <row r="148" spans="1:11" x14ac:dyDescent="0.25">
      <c r="A148">
        <f t="shared" si="16"/>
        <v>13.999999999999966</v>
      </c>
      <c r="B148">
        <f t="shared" si="17"/>
        <v>-1.9999999999999662</v>
      </c>
      <c r="C148">
        <f t="shared" si="12"/>
        <v>83.000000000000171</v>
      </c>
      <c r="D148">
        <f t="shared" si="13"/>
        <v>177.00000000000017</v>
      </c>
      <c r="E148">
        <f t="shared" si="14"/>
        <v>-32048.666666666173</v>
      </c>
      <c r="F148">
        <f t="shared" si="15"/>
        <v>-239724.02666666298</v>
      </c>
      <c r="J148">
        <f>B68</f>
        <v>6.0000000000000053</v>
      </c>
      <c r="K148">
        <f>E68</f>
        <v>131346.00000000015</v>
      </c>
    </row>
    <row r="149" spans="1:11" x14ac:dyDescent="0.25">
      <c r="A149">
        <f t="shared" si="16"/>
        <v>14.099999999999966</v>
      </c>
      <c r="B149">
        <f t="shared" si="17"/>
        <v>-2.0999999999999659</v>
      </c>
      <c r="C149">
        <f t="shared" si="12"/>
        <v>82.500000000000171</v>
      </c>
      <c r="D149">
        <f t="shared" si="13"/>
        <v>176.50000000000017</v>
      </c>
      <c r="E149">
        <f t="shared" si="14"/>
        <v>-33511.274999999507</v>
      </c>
      <c r="F149">
        <f t="shared" si="15"/>
        <v>-250664.33699999633</v>
      </c>
      <c r="J149">
        <f>B67</f>
        <v>6.100000000000005</v>
      </c>
      <c r="K149">
        <f>E67</f>
        <v>134023.60833333348</v>
      </c>
    </row>
    <row r="150" spans="1:11" x14ac:dyDescent="0.25">
      <c r="A150">
        <f t="shared" si="16"/>
        <v>14.199999999999966</v>
      </c>
      <c r="B150">
        <f t="shared" si="17"/>
        <v>-2.1999999999999655</v>
      </c>
      <c r="C150">
        <f t="shared" si="12"/>
        <v>82.000000000000171</v>
      </c>
      <c r="D150">
        <f t="shared" si="13"/>
        <v>176.00000000000017</v>
      </c>
      <c r="E150">
        <f t="shared" si="14"/>
        <v>-34960.933333332832</v>
      </c>
      <c r="F150">
        <f t="shared" si="15"/>
        <v>-261507.78133332959</v>
      </c>
      <c r="J150">
        <f>B66</f>
        <v>6.2000000000000046</v>
      </c>
      <c r="K150">
        <f>E66</f>
        <v>136718.26666666681</v>
      </c>
    </row>
    <row r="151" spans="1:11" x14ac:dyDescent="0.25">
      <c r="A151">
        <f t="shared" si="16"/>
        <v>14.299999999999965</v>
      </c>
      <c r="B151">
        <f t="shared" si="17"/>
        <v>-2.2999999999999652</v>
      </c>
      <c r="C151">
        <f t="shared" si="12"/>
        <v>81.500000000000171</v>
      </c>
      <c r="D151">
        <f t="shared" si="13"/>
        <v>175.50000000000017</v>
      </c>
      <c r="E151">
        <f t="shared" si="14"/>
        <v>-36397.691666666171</v>
      </c>
      <c r="F151">
        <f t="shared" si="15"/>
        <v>-272254.733666663</v>
      </c>
      <c r="J151">
        <f>B65</f>
        <v>6.3000000000000043</v>
      </c>
      <c r="K151">
        <f>E65</f>
        <v>139430.02500000014</v>
      </c>
    </row>
    <row r="152" spans="1:11" x14ac:dyDescent="0.25">
      <c r="A152">
        <f t="shared" si="16"/>
        <v>14.399999999999965</v>
      </c>
      <c r="B152">
        <f t="shared" si="17"/>
        <v>-2.3999999999999648</v>
      </c>
      <c r="C152">
        <f t="shared" si="12"/>
        <v>81.000000000000171</v>
      </c>
      <c r="D152">
        <f t="shared" si="13"/>
        <v>175.00000000000017</v>
      </c>
      <c r="E152">
        <f t="shared" si="14"/>
        <v>-37821.599999999504</v>
      </c>
      <c r="F152">
        <f t="shared" si="15"/>
        <v>-282905.5679999963</v>
      </c>
      <c r="J152">
        <f>B64</f>
        <v>6.4000000000000039</v>
      </c>
      <c r="K152">
        <f>E64</f>
        <v>142158.93333333347</v>
      </c>
    </row>
    <row r="153" spans="1:11" x14ac:dyDescent="0.25">
      <c r="A153">
        <f t="shared" si="16"/>
        <v>14.499999999999964</v>
      </c>
      <c r="B153">
        <f t="shared" si="17"/>
        <v>-2.4999999999999645</v>
      </c>
      <c r="C153">
        <f t="shared" si="12"/>
        <v>80.500000000000171</v>
      </c>
      <c r="D153">
        <f t="shared" si="13"/>
        <v>174.50000000000017</v>
      </c>
      <c r="E153">
        <f t="shared" si="14"/>
        <v>-39232.708333332826</v>
      </c>
      <c r="F153">
        <f t="shared" si="15"/>
        <v>-293460.65833332954</v>
      </c>
      <c r="J153">
        <f>B63</f>
        <v>6.5000000000000036</v>
      </c>
      <c r="K153">
        <f>E63</f>
        <v>144905.04166666677</v>
      </c>
    </row>
    <row r="154" spans="1:11" x14ac:dyDescent="0.25">
      <c r="A154">
        <f t="shared" si="16"/>
        <v>14.599999999999964</v>
      </c>
      <c r="B154">
        <f t="shared" si="17"/>
        <v>-2.5999999999999641</v>
      </c>
      <c r="C154">
        <f t="shared" si="12"/>
        <v>80.000000000000185</v>
      </c>
      <c r="D154">
        <f t="shared" si="13"/>
        <v>174.00000000000017</v>
      </c>
      <c r="E154">
        <f t="shared" si="14"/>
        <v>-40631.066666666171</v>
      </c>
      <c r="F154">
        <f t="shared" si="15"/>
        <v>-303920.37866666296</v>
      </c>
      <c r="J154">
        <f>B62</f>
        <v>6.6000000000000032</v>
      </c>
      <c r="K154">
        <f>E62</f>
        <v>147668.40000000011</v>
      </c>
    </row>
    <row r="155" spans="1:11" x14ac:dyDescent="0.25">
      <c r="A155">
        <f t="shared" si="16"/>
        <v>14.699999999999964</v>
      </c>
      <c r="B155">
        <f t="shared" si="17"/>
        <v>-2.6999999999999638</v>
      </c>
      <c r="C155">
        <f t="shared" si="12"/>
        <v>79.500000000000185</v>
      </c>
      <c r="D155">
        <f t="shared" si="13"/>
        <v>173.50000000000017</v>
      </c>
      <c r="E155">
        <f t="shared" si="14"/>
        <v>-42016.724999999497</v>
      </c>
      <c r="F155">
        <f t="shared" si="15"/>
        <v>-314285.10299999628</v>
      </c>
      <c r="J155">
        <f>B61</f>
        <v>6.7000000000000028</v>
      </c>
      <c r="K155">
        <f>E61</f>
        <v>150449.05833333341</v>
      </c>
    </row>
    <row r="156" spans="1:11" x14ac:dyDescent="0.25">
      <c r="A156">
        <f t="shared" si="16"/>
        <v>14.799999999999963</v>
      </c>
      <c r="B156">
        <f t="shared" si="17"/>
        <v>-2.7999999999999634</v>
      </c>
      <c r="C156">
        <f t="shared" si="12"/>
        <v>79.000000000000185</v>
      </c>
      <c r="D156">
        <f t="shared" si="13"/>
        <v>173.00000000000017</v>
      </c>
      <c r="E156">
        <f t="shared" si="14"/>
        <v>-43389.733333332835</v>
      </c>
      <c r="F156">
        <f t="shared" si="15"/>
        <v>-324555.20533332962</v>
      </c>
      <c r="J156">
        <f>B60</f>
        <v>6.8000000000000025</v>
      </c>
      <c r="K156">
        <f>E60</f>
        <v>153247.06666666674</v>
      </c>
    </row>
    <row r="157" spans="1:11" x14ac:dyDescent="0.25">
      <c r="A157">
        <f t="shared" si="16"/>
        <v>14.899999999999963</v>
      </c>
      <c r="B157">
        <f t="shared" si="17"/>
        <v>-2.8999999999999631</v>
      </c>
      <c r="C157">
        <f t="shared" si="12"/>
        <v>78.500000000000185</v>
      </c>
      <c r="D157">
        <f t="shared" si="13"/>
        <v>172.50000000000017</v>
      </c>
      <c r="E157">
        <f t="shared" si="14"/>
        <v>-44750.141666666161</v>
      </c>
      <c r="F157">
        <f t="shared" si="15"/>
        <v>-334731.05966666288</v>
      </c>
      <c r="J157">
        <f>B59</f>
        <v>6.9000000000000021</v>
      </c>
      <c r="K157">
        <f>E59</f>
        <v>156062.47500000009</v>
      </c>
    </row>
    <row r="158" spans="1:11" x14ac:dyDescent="0.25">
      <c r="A158">
        <f t="shared" si="16"/>
        <v>14.999999999999963</v>
      </c>
      <c r="B158">
        <f t="shared" si="17"/>
        <v>-2.9999999999999627</v>
      </c>
      <c r="C158">
        <f t="shared" si="12"/>
        <v>78.000000000000185</v>
      </c>
      <c r="D158">
        <f t="shared" si="13"/>
        <v>172.00000000000017</v>
      </c>
      <c r="E158">
        <f t="shared" si="14"/>
        <v>-46097.999999999498</v>
      </c>
      <c r="F158">
        <f t="shared" si="15"/>
        <v>-344813.03999999625</v>
      </c>
      <c r="J158">
        <f>B58</f>
        <v>7.0000000000000018</v>
      </c>
      <c r="K158">
        <f>E58</f>
        <v>158895.33333333337</v>
      </c>
    </row>
    <row r="159" spans="1:11" x14ac:dyDescent="0.25">
      <c r="A159">
        <f t="shared" si="16"/>
        <v>15.099999999999962</v>
      </c>
      <c r="B159">
        <f t="shared" si="17"/>
        <v>-3.0999999999999623</v>
      </c>
      <c r="C159">
        <f t="shared" si="12"/>
        <v>77.500000000000185</v>
      </c>
      <c r="D159">
        <f t="shared" si="13"/>
        <v>171.50000000000017</v>
      </c>
      <c r="E159">
        <f t="shared" si="14"/>
        <v>-47433.358333332828</v>
      </c>
      <c r="F159">
        <f t="shared" si="15"/>
        <v>-354801.52033332956</v>
      </c>
      <c r="J159">
        <f>B57</f>
        <v>7.1000000000000014</v>
      </c>
      <c r="K159">
        <f>E57</f>
        <v>161745.69166666668</v>
      </c>
    </row>
    <row r="160" spans="1:11" x14ac:dyDescent="0.25">
      <c r="A160">
        <f t="shared" si="16"/>
        <v>15.199999999999962</v>
      </c>
      <c r="B160">
        <f t="shared" si="17"/>
        <v>-3.199999999999962</v>
      </c>
      <c r="C160">
        <f t="shared" si="12"/>
        <v>77.000000000000185</v>
      </c>
      <c r="D160">
        <f t="shared" si="13"/>
        <v>171.00000000000017</v>
      </c>
      <c r="E160">
        <f t="shared" si="14"/>
        <v>-48756.266666666161</v>
      </c>
      <c r="F160">
        <f t="shared" si="15"/>
        <v>-364696.87466666289</v>
      </c>
      <c r="J160">
        <f>B56</f>
        <v>7.2000000000000011</v>
      </c>
      <c r="K160">
        <f>E56</f>
        <v>164613.6</v>
      </c>
    </row>
    <row r="161" spans="1:11" x14ac:dyDescent="0.25">
      <c r="A161">
        <f t="shared" si="16"/>
        <v>15.299999999999962</v>
      </c>
      <c r="B161">
        <f t="shared" si="17"/>
        <v>-3.2999999999999616</v>
      </c>
      <c r="C161">
        <f t="shared" si="12"/>
        <v>76.500000000000199</v>
      </c>
      <c r="D161">
        <f t="shared" si="13"/>
        <v>170.5000000000002</v>
      </c>
      <c r="E161">
        <f t="shared" si="14"/>
        <v>-50066.774999999507</v>
      </c>
      <c r="F161">
        <f t="shared" si="15"/>
        <v>-374499.47699999635</v>
      </c>
      <c r="J161">
        <f>B55</f>
        <v>7.3000000000000007</v>
      </c>
      <c r="K161">
        <f>E55</f>
        <v>167499.10833333334</v>
      </c>
    </row>
    <row r="162" spans="1:11" x14ac:dyDescent="0.25">
      <c r="A162">
        <f t="shared" si="16"/>
        <v>15.399999999999961</v>
      </c>
      <c r="B162">
        <f t="shared" si="17"/>
        <v>-3.3999999999999613</v>
      </c>
      <c r="C162">
        <f t="shared" si="12"/>
        <v>76.000000000000199</v>
      </c>
      <c r="D162">
        <f t="shared" si="13"/>
        <v>170.0000000000002</v>
      </c>
      <c r="E162">
        <f t="shared" si="14"/>
        <v>-51364.93333333284</v>
      </c>
      <c r="F162">
        <f t="shared" si="15"/>
        <v>-384209.70133332966</v>
      </c>
      <c r="J162">
        <f>B54</f>
        <v>7.4</v>
      </c>
      <c r="K162">
        <f>E54</f>
        <v>170402.26666666666</v>
      </c>
    </row>
    <row r="163" spans="1:11" x14ac:dyDescent="0.25">
      <c r="A163">
        <f t="shared" si="16"/>
        <v>15.499999999999961</v>
      </c>
      <c r="B163">
        <f t="shared" si="17"/>
        <v>-3.4999999999999609</v>
      </c>
      <c r="C163">
        <f t="shared" si="12"/>
        <v>75.500000000000199</v>
      </c>
      <c r="D163">
        <f t="shared" si="13"/>
        <v>169.5000000000002</v>
      </c>
      <c r="E163">
        <f t="shared" si="14"/>
        <v>-52650.791666666177</v>
      </c>
      <c r="F163">
        <f t="shared" si="15"/>
        <v>-393827.92166666302</v>
      </c>
      <c r="J163">
        <f>B53</f>
        <v>7.5</v>
      </c>
      <c r="K163">
        <f>E53</f>
        <v>173323.125</v>
      </c>
    </row>
    <row r="164" spans="1:11" x14ac:dyDescent="0.25">
      <c r="A164">
        <f t="shared" si="16"/>
        <v>15.599999999999961</v>
      </c>
      <c r="B164">
        <f t="shared" si="17"/>
        <v>-3.5999999999999606</v>
      </c>
      <c r="C164">
        <f t="shared" si="12"/>
        <v>75.000000000000199</v>
      </c>
      <c r="D164">
        <f t="shared" si="13"/>
        <v>169.0000000000002</v>
      </c>
      <c r="E164">
        <f t="shared" si="14"/>
        <v>-53924.399999999507</v>
      </c>
      <c r="F164">
        <f t="shared" si="15"/>
        <v>-403354.51199999632</v>
      </c>
      <c r="J164">
        <f>B52</f>
        <v>7.6</v>
      </c>
      <c r="K164">
        <f>E52</f>
        <v>176261.73333333334</v>
      </c>
    </row>
    <row r="165" spans="1:11" x14ac:dyDescent="0.25">
      <c r="A165">
        <f t="shared" si="16"/>
        <v>15.69999999999996</v>
      </c>
      <c r="B165">
        <f t="shared" si="17"/>
        <v>-3.6999999999999602</v>
      </c>
      <c r="C165">
        <f t="shared" si="12"/>
        <v>74.500000000000199</v>
      </c>
      <c r="D165">
        <f t="shared" si="13"/>
        <v>168.5000000000002</v>
      </c>
      <c r="E165">
        <f t="shared" si="14"/>
        <v>-55185.80833333284</v>
      </c>
      <c r="F165">
        <f t="shared" si="15"/>
        <v>-412789.84633332968</v>
      </c>
      <c r="J165">
        <f>B51</f>
        <v>7.6999999999999993</v>
      </c>
      <c r="K165">
        <f>E51</f>
        <v>179218.14166666666</v>
      </c>
    </row>
    <row r="166" spans="1:11" x14ac:dyDescent="0.25">
      <c r="A166">
        <f t="shared" si="16"/>
        <v>15.79999999999996</v>
      </c>
      <c r="B166">
        <f t="shared" si="17"/>
        <v>-3.7999999999999599</v>
      </c>
      <c r="C166">
        <f t="shared" si="12"/>
        <v>74.000000000000199</v>
      </c>
      <c r="D166">
        <f t="shared" si="13"/>
        <v>168.0000000000002</v>
      </c>
      <c r="E166">
        <f t="shared" si="14"/>
        <v>-56435.066666666164</v>
      </c>
      <c r="F166">
        <f t="shared" si="15"/>
        <v>-422134.29866666294</v>
      </c>
      <c r="J166">
        <f>B50</f>
        <v>7.7999999999999989</v>
      </c>
      <c r="K166">
        <f>E50</f>
        <v>182192.4</v>
      </c>
    </row>
    <row r="167" spans="1:11" x14ac:dyDescent="0.25">
      <c r="A167">
        <f t="shared" si="16"/>
        <v>15.899999999999959</v>
      </c>
      <c r="B167">
        <f t="shared" si="17"/>
        <v>-3.8999999999999595</v>
      </c>
      <c r="C167">
        <f t="shared" si="12"/>
        <v>73.500000000000199</v>
      </c>
      <c r="D167">
        <f t="shared" si="13"/>
        <v>167.5000000000002</v>
      </c>
      <c r="E167">
        <f t="shared" si="14"/>
        <v>-57672.224999999497</v>
      </c>
      <c r="F167">
        <f t="shared" si="15"/>
        <v>-431388.24299999623</v>
      </c>
      <c r="J167">
        <f>B49</f>
        <v>7.8999999999999986</v>
      </c>
      <c r="K167">
        <f>E49</f>
        <v>185184.55833333332</v>
      </c>
    </row>
    <row r="168" spans="1:11" x14ac:dyDescent="0.25">
      <c r="A168">
        <f t="shared" si="16"/>
        <v>15.999999999999959</v>
      </c>
      <c r="B168">
        <f t="shared" si="17"/>
        <v>-3.9999999999999591</v>
      </c>
      <c r="C168">
        <f t="shared" si="12"/>
        <v>73.000000000000199</v>
      </c>
      <c r="D168">
        <f t="shared" si="13"/>
        <v>167.0000000000002</v>
      </c>
      <c r="E168">
        <f t="shared" si="14"/>
        <v>-58897.333333332826</v>
      </c>
      <c r="F168">
        <f t="shared" si="15"/>
        <v>-440552.05333332956</v>
      </c>
      <c r="J168">
        <f>B48</f>
        <v>7.9999999999999982</v>
      </c>
      <c r="K168">
        <f>E48</f>
        <v>188194.66666666663</v>
      </c>
    </row>
    <row r="169" spans="1:11" x14ac:dyDescent="0.25">
      <c r="A169">
        <f t="shared" si="16"/>
        <v>16.099999999999959</v>
      </c>
      <c r="B169">
        <f t="shared" si="17"/>
        <v>-4.0999999999999588</v>
      </c>
      <c r="C169">
        <f t="shared" si="12"/>
        <v>72.500000000000199</v>
      </c>
      <c r="D169">
        <f t="shared" si="13"/>
        <v>166.5000000000002</v>
      </c>
      <c r="E169">
        <f t="shared" si="14"/>
        <v>-60110.441666666164</v>
      </c>
      <c r="F169">
        <f t="shared" si="15"/>
        <v>-449626.10366666294</v>
      </c>
      <c r="J169">
        <f>B47</f>
        <v>8.0999999999999979</v>
      </c>
      <c r="K169">
        <f>E47</f>
        <v>191222.77499999997</v>
      </c>
    </row>
    <row r="170" spans="1:11" x14ac:dyDescent="0.25">
      <c r="A170">
        <f t="shared" si="16"/>
        <v>16.19999999999996</v>
      </c>
      <c r="B170">
        <f t="shared" si="17"/>
        <v>-4.1999999999999602</v>
      </c>
      <c r="C170">
        <f t="shared" si="12"/>
        <v>72.000000000000199</v>
      </c>
      <c r="D170">
        <f t="shared" si="13"/>
        <v>166.0000000000002</v>
      </c>
      <c r="E170">
        <f t="shared" si="14"/>
        <v>-61311.599999999526</v>
      </c>
      <c r="F170">
        <f t="shared" si="15"/>
        <v>-458610.76799999649</v>
      </c>
      <c r="J170">
        <f>B46</f>
        <v>8.1999999999999975</v>
      </c>
      <c r="K170">
        <f>E46</f>
        <v>194268.93333333332</v>
      </c>
    </row>
    <row r="171" spans="1:11" x14ac:dyDescent="0.25">
      <c r="A171">
        <f t="shared" si="16"/>
        <v>16.299999999999962</v>
      </c>
      <c r="B171">
        <f t="shared" si="17"/>
        <v>-4.2999999999999616</v>
      </c>
      <c r="C171">
        <f t="shared" si="12"/>
        <v>71.500000000000199</v>
      </c>
      <c r="D171">
        <f t="shared" si="13"/>
        <v>165.5000000000002</v>
      </c>
      <c r="E171">
        <f t="shared" si="14"/>
        <v>-62500.858333332886</v>
      </c>
      <c r="F171">
        <f t="shared" si="15"/>
        <v>-467506.42033333</v>
      </c>
      <c r="J171">
        <f>B45</f>
        <v>8.2999999999999972</v>
      </c>
      <c r="K171">
        <f>E45</f>
        <v>197333.19166666662</v>
      </c>
    </row>
    <row r="172" spans="1:11" x14ac:dyDescent="0.25">
      <c r="A172">
        <f t="shared" si="16"/>
        <v>16.399999999999963</v>
      </c>
      <c r="B172">
        <f t="shared" si="17"/>
        <v>-4.3999999999999631</v>
      </c>
      <c r="C172">
        <f t="shared" si="12"/>
        <v>71.000000000000185</v>
      </c>
      <c r="D172">
        <f t="shared" si="13"/>
        <v>165.00000000000017</v>
      </c>
      <c r="E172">
        <f t="shared" si="14"/>
        <v>-63678.266666666226</v>
      </c>
      <c r="F172">
        <f t="shared" si="15"/>
        <v>-476313.43466666341</v>
      </c>
      <c r="J172">
        <f>B44</f>
        <v>8.3999999999999986</v>
      </c>
      <c r="K172">
        <f>E44</f>
        <v>200415.59999999998</v>
      </c>
    </row>
    <row r="173" spans="1:11" x14ac:dyDescent="0.25">
      <c r="A173">
        <f t="shared" si="16"/>
        <v>16.499999999999964</v>
      </c>
      <c r="B173">
        <f t="shared" si="17"/>
        <v>-4.4999999999999645</v>
      </c>
      <c r="C173">
        <f t="shared" si="12"/>
        <v>70.500000000000171</v>
      </c>
      <c r="D173">
        <f t="shared" si="13"/>
        <v>164.50000000000017</v>
      </c>
      <c r="E173">
        <f t="shared" si="14"/>
        <v>-64843.874999999585</v>
      </c>
      <c r="F173">
        <f t="shared" si="15"/>
        <v>-485032.18499999691</v>
      </c>
      <c r="J173">
        <f>B43</f>
        <v>8.4999999999999982</v>
      </c>
      <c r="K173">
        <f>E43</f>
        <v>203516.20833333328</v>
      </c>
    </row>
    <row r="174" spans="1:11" x14ac:dyDescent="0.25">
      <c r="A174">
        <f t="shared" si="16"/>
        <v>16.599999999999966</v>
      </c>
      <c r="B174">
        <f t="shared" si="17"/>
        <v>-4.5999999999999659</v>
      </c>
      <c r="C174">
        <f t="shared" si="12"/>
        <v>70.000000000000171</v>
      </c>
      <c r="D174">
        <f t="shared" si="13"/>
        <v>164.00000000000017</v>
      </c>
      <c r="E174">
        <f t="shared" si="14"/>
        <v>-65997.733333332944</v>
      </c>
      <c r="F174">
        <f t="shared" si="15"/>
        <v>-493663.04533333046</v>
      </c>
      <c r="J174">
        <f>B42</f>
        <v>8.5999999999999979</v>
      </c>
      <c r="K174">
        <f>E42</f>
        <v>206635.06666666665</v>
      </c>
    </row>
    <row r="175" spans="1:11" x14ac:dyDescent="0.25">
      <c r="A175">
        <f t="shared" si="16"/>
        <v>16.699999999999967</v>
      </c>
      <c r="B175">
        <f t="shared" si="17"/>
        <v>-4.6999999999999673</v>
      </c>
      <c r="C175">
        <f t="shared" si="12"/>
        <v>69.500000000000171</v>
      </c>
      <c r="D175">
        <f t="shared" si="13"/>
        <v>163.50000000000017</v>
      </c>
      <c r="E175">
        <f t="shared" si="14"/>
        <v>-67139.891666666314</v>
      </c>
      <c r="F175">
        <f t="shared" si="15"/>
        <v>-502206.38966666406</v>
      </c>
      <c r="J175">
        <f>B41</f>
        <v>8.6999999999999993</v>
      </c>
      <c r="K175">
        <f>E41</f>
        <v>209772.22499999998</v>
      </c>
    </row>
    <row r="176" spans="1:11" x14ac:dyDescent="0.25">
      <c r="A176">
        <f t="shared" si="16"/>
        <v>16.799999999999969</v>
      </c>
      <c r="B176">
        <f t="shared" si="17"/>
        <v>-4.7999999999999687</v>
      </c>
      <c r="C176">
        <f t="shared" si="12"/>
        <v>69.000000000000156</v>
      </c>
      <c r="D176">
        <f t="shared" si="13"/>
        <v>163.00000000000017</v>
      </c>
      <c r="E176">
        <f t="shared" si="14"/>
        <v>-68270.399999999645</v>
      </c>
      <c r="F176">
        <f t="shared" si="15"/>
        <v>-510662.59199999738</v>
      </c>
      <c r="J176">
        <f>B40</f>
        <v>8.7999999999999989</v>
      </c>
      <c r="K176">
        <f>E40</f>
        <v>212927.73333333331</v>
      </c>
    </row>
    <row r="177" spans="1:11" x14ac:dyDescent="0.25">
      <c r="A177">
        <f t="shared" si="16"/>
        <v>16.89999999999997</v>
      </c>
      <c r="B177">
        <f t="shared" si="17"/>
        <v>-4.8999999999999702</v>
      </c>
      <c r="C177">
        <f t="shared" si="12"/>
        <v>68.500000000000142</v>
      </c>
      <c r="D177">
        <f t="shared" si="13"/>
        <v>162.50000000000014</v>
      </c>
      <c r="E177">
        <f t="shared" si="14"/>
        <v>-69389.308333332985</v>
      </c>
      <c r="F177">
        <f t="shared" si="15"/>
        <v>-519032.02633333078</v>
      </c>
      <c r="J177">
        <f>B39</f>
        <v>8.8999999999999986</v>
      </c>
      <c r="K177">
        <f>E39</f>
        <v>216101.64166666663</v>
      </c>
    </row>
    <row r="178" spans="1:11" x14ac:dyDescent="0.25">
      <c r="A178">
        <f t="shared" si="16"/>
        <v>16.999999999999972</v>
      </c>
      <c r="B178">
        <f t="shared" si="17"/>
        <v>-4.9999999999999716</v>
      </c>
      <c r="C178">
        <f t="shared" si="12"/>
        <v>68.000000000000142</v>
      </c>
      <c r="D178">
        <f t="shared" si="13"/>
        <v>162.00000000000014</v>
      </c>
      <c r="E178">
        <f t="shared" si="14"/>
        <v>-70496.666666666351</v>
      </c>
      <c r="F178">
        <f t="shared" si="15"/>
        <v>-527315.06666666432</v>
      </c>
      <c r="J178">
        <f>B38</f>
        <v>8.9999999999999982</v>
      </c>
      <c r="K178">
        <f>E38</f>
        <v>219293.99999999994</v>
      </c>
    </row>
    <row r="179" spans="1:11" x14ac:dyDescent="0.25">
      <c r="A179">
        <f t="shared" si="16"/>
        <v>17.099999999999973</v>
      </c>
      <c r="B179">
        <f t="shared" si="17"/>
        <v>-5.099999999999973</v>
      </c>
      <c r="C179">
        <f t="shared" si="12"/>
        <v>67.500000000000142</v>
      </c>
      <c r="D179">
        <f t="shared" si="13"/>
        <v>161.50000000000014</v>
      </c>
      <c r="E179">
        <f t="shared" si="14"/>
        <v>-71592.524999999718</v>
      </c>
      <c r="F179">
        <f t="shared" si="15"/>
        <v>-535512.08699999796</v>
      </c>
      <c r="J179">
        <f>B37</f>
        <v>9.0999999999999979</v>
      </c>
      <c r="K179">
        <f>E37</f>
        <v>222504.85833333331</v>
      </c>
    </row>
    <row r="180" spans="1:11" x14ac:dyDescent="0.25">
      <c r="A180">
        <f t="shared" si="16"/>
        <v>17.199999999999974</v>
      </c>
      <c r="B180">
        <f t="shared" si="17"/>
        <v>-5.1999999999999744</v>
      </c>
      <c r="C180">
        <f t="shared" si="12"/>
        <v>67.000000000000128</v>
      </c>
      <c r="D180">
        <f t="shared" si="13"/>
        <v>161.00000000000011</v>
      </c>
      <c r="E180">
        <f t="shared" si="14"/>
        <v>-72676.933333333058</v>
      </c>
      <c r="F180">
        <f t="shared" si="15"/>
        <v>-543623.4613333313</v>
      </c>
      <c r="J180">
        <f>B36</f>
        <v>9.1999999999999993</v>
      </c>
      <c r="K180">
        <f>E36</f>
        <v>225734.26666666663</v>
      </c>
    </row>
    <row r="181" spans="1:11" x14ac:dyDescent="0.25">
      <c r="A181">
        <f t="shared" si="16"/>
        <v>17.299999999999976</v>
      </c>
      <c r="B181">
        <f t="shared" si="17"/>
        <v>-5.2999999999999758</v>
      </c>
      <c r="C181">
        <f t="shared" si="12"/>
        <v>66.500000000000114</v>
      </c>
      <c r="D181">
        <f t="shared" si="13"/>
        <v>160.50000000000011</v>
      </c>
      <c r="E181">
        <f t="shared" si="14"/>
        <v>-73749.941666666389</v>
      </c>
      <c r="F181">
        <f t="shared" si="15"/>
        <v>-551649.56366666465</v>
      </c>
      <c r="J181">
        <f>B35</f>
        <v>9.2999999999999989</v>
      </c>
      <c r="K181">
        <f>E35</f>
        <v>228982.27499999999</v>
      </c>
    </row>
    <row r="182" spans="1:11" x14ac:dyDescent="0.25">
      <c r="A182">
        <f t="shared" si="16"/>
        <v>17.399999999999977</v>
      </c>
      <c r="B182">
        <f t="shared" si="17"/>
        <v>-5.3999999999999773</v>
      </c>
      <c r="C182">
        <f t="shared" si="12"/>
        <v>66.000000000000114</v>
      </c>
      <c r="D182">
        <f t="shared" si="13"/>
        <v>160.00000000000011</v>
      </c>
      <c r="E182">
        <f t="shared" si="14"/>
        <v>-74811.599999999758</v>
      </c>
      <c r="F182">
        <f t="shared" si="15"/>
        <v>-559590.76799999818</v>
      </c>
      <c r="J182">
        <f>B34</f>
        <v>9.3999999999999986</v>
      </c>
      <c r="K182">
        <f>E34</f>
        <v>232248.93333333329</v>
      </c>
    </row>
    <row r="183" spans="1:11" x14ac:dyDescent="0.25">
      <c r="A183">
        <f t="shared" si="16"/>
        <v>17.499999999999979</v>
      </c>
      <c r="B183">
        <f t="shared" si="17"/>
        <v>-5.4999999999999787</v>
      </c>
      <c r="C183">
        <f t="shared" si="12"/>
        <v>65.500000000000114</v>
      </c>
      <c r="D183">
        <f t="shared" si="13"/>
        <v>159.50000000000011</v>
      </c>
      <c r="E183">
        <f t="shared" si="14"/>
        <v>-75861.958333333125</v>
      </c>
      <c r="F183">
        <f t="shared" si="15"/>
        <v>-567447.44833333185</v>
      </c>
      <c r="J183">
        <f>B33</f>
        <v>9.5</v>
      </c>
      <c r="K183">
        <f>E33</f>
        <v>235534.29166666666</v>
      </c>
    </row>
    <row r="184" spans="1:11" x14ac:dyDescent="0.25">
      <c r="A184">
        <f t="shared" si="16"/>
        <v>17.59999999999998</v>
      </c>
      <c r="B184">
        <f t="shared" si="17"/>
        <v>-5.5999999999999801</v>
      </c>
      <c r="C184">
        <f t="shared" si="12"/>
        <v>65.000000000000099</v>
      </c>
      <c r="D184">
        <f t="shared" si="13"/>
        <v>159.00000000000011</v>
      </c>
      <c r="E184">
        <f t="shared" si="14"/>
        <v>-76901.066666666462</v>
      </c>
      <c r="F184">
        <f t="shared" si="15"/>
        <v>-575219.97866666515</v>
      </c>
      <c r="J184">
        <f>B32</f>
        <v>9.6</v>
      </c>
      <c r="K184">
        <f>E32</f>
        <v>238838.39999999999</v>
      </c>
    </row>
    <row r="185" spans="1:11" x14ac:dyDescent="0.25">
      <c r="A185">
        <f t="shared" si="16"/>
        <v>17.699999999999982</v>
      </c>
      <c r="B185">
        <f t="shared" si="17"/>
        <v>-5.6999999999999815</v>
      </c>
      <c r="C185">
        <f t="shared" si="12"/>
        <v>64.500000000000085</v>
      </c>
      <c r="D185">
        <f t="shared" si="13"/>
        <v>158.50000000000009</v>
      </c>
      <c r="E185">
        <f t="shared" si="14"/>
        <v>-77928.974999999788</v>
      </c>
      <c r="F185">
        <f t="shared" si="15"/>
        <v>-582908.73299999849</v>
      </c>
      <c r="J185">
        <f>B31</f>
        <v>9.6999999999999993</v>
      </c>
      <c r="K185">
        <f>E31</f>
        <v>242161.30833333332</v>
      </c>
    </row>
    <row r="186" spans="1:11" x14ac:dyDescent="0.25">
      <c r="A186">
        <f t="shared" si="16"/>
        <v>17.799999999999983</v>
      </c>
      <c r="B186">
        <f t="shared" si="17"/>
        <v>-5.7999999999999829</v>
      </c>
      <c r="C186">
        <f t="shared" si="12"/>
        <v>64.000000000000085</v>
      </c>
      <c r="D186">
        <f t="shared" si="13"/>
        <v>158.00000000000009</v>
      </c>
      <c r="E186">
        <f t="shared" si="14"/>
        <v>-78945.733333333163</v>
      </c>
      <c r="F186">
        <f t="shared" si="15"/>
        <v>-590514.08533333207</v>
      </c>
      <c r="J186">
        <f>B30</f>
        <v>9.7999999999999989</v>
      </c>
      <c r="K186">
        <f>E30</f>
        <v>245503.06666666665</v>
      </c>
    </row>
    <row r="187" spans="1:11" x14ac:dyDescent="0.25">
      <c r="A187">
        <f t="shared" si="16"/>
        <v>17.899999999999984</v>
      </c>
      <c r="B187">
        <f t="shared" si="17"/>
        <v>-5.8999999999999844</v>
      </c>
      <c r="C187">
        <f t="shared" si="12"/>
        <v>63.500000000000085</v>
      </c>
      <c r="D187">
        <f t="shared" si="13"/>
        <v>157.50000000000009</v>
      </c>
      <c r="E187">
        <f t="shared" si="14"/>
        <v>-79951.391666666517</v>
      </c>
      <c r="F187">
        <f t="shared" si="15"/>
        <v>-598036.4096666656</v>
      </c>
      <c r="J187">
        <f>B29</f>
        <v>9.8999999999999986</v>
      </c>
      <c r="K187">
        <f>E29</f>
        <v>248863.72499999998</v>
      </c>
    </row>
    <row r="188" spans="1:11" x14ac:dyDescent="0.25">
      <c r="A188">
        <f t="shared" si="16"/>
        <v>17.999999999999986</v>
      </c>
      <c r="B188">
        <f t="shared" si="17"/>
        <v>-5.9999999999999858</v>
      </c>
      <c r="C188">
        <f t="shared" si="12"/>
        <v>63.000000000000071</v>
      </c>
      <c r="D188">
        <f t="shared" si="13"/>
        <v>157.00000000000006</v>
      </c>
      <c r="E188">
        <f t="shared" si="14"/>
        <v>-80945.999999999854</v>
      </c>
      <c r="F188">
        <f t="shared" si="15"/>
        <v>-605476.07999999891</v>
      </c>
      <c r="J188">
        <f>B28</f>
        <v>10</v>
      </c>
      <c r="K188">
        <f>E28</f>
        <v>252243.33333333334</v>
      </c>
    </row>
    <row r="189" spans="1:11" x14ac:dyDescent="0.25">
      <c r="A189">
        <f t="shared" si="16"/>
        <v>18.099999999999987</v>
      </c>
      <c r="B189">
        <f t="shared" si="17"/>
        <v>-6.0999999999999872</v>
      </c>
      <c r="C189">
        <f t="shared" si="12"/>
        <v>62.500000000000057</v>
      </c>
      <c r="D189">
        <f t="shared" si="13"/>
        <v>156.50000000000006</v>
      </c>
      <c r="E189">
        <f t="shared" si="14"/>
        <v>-81929.608333333192</v>
      </c>
      <c r="F189">
        <f t="shared" si="15"/>
        <v>-612833.47033333231</v>
      </c>
      <c r="J189">
        <f>B27</f>
        <v>10.1</v>
      </c>
      <c r="K189">
        <f>E27</f>
        <v>255641.94166666668</v>
      </c>
    </row>
    <row r="190" spans="1:11" x14ac:dyDescent="0.25">
      <c r="A190">
        <f t="shared" si="16"/>
        <v>18.199999999999989</v>
      </c>
      <c r="B190">
        <f t="shared" si="17"/>
        <v>-6.1999999999999886</v>
      </c>
      <c r="C190">
        <f t="shared" si="12"/>
        <v>62.000000000000057</v>
      </c>
      <c r="D190">
        <f t="shared" si="13"/>
        <v>156.00000000000006</v>
      </c>
      <c r="E190">
        <f t="shared" si="14"/>
        <v>-82902.266666666561</v>
      </c>
      <c r="F190">
        <f t="shared" si="15"/>
        <v>-620108.95466666587</v>
      </c>
      <c r="J190">
        <f>B26</f>
        <v>10.199999999999999</v>
      </c>
      <c r="K190">
        <f>E26</f>
        <v>259059.59999999998</v>
      </c>
    </row>
    <row r="191" spans="1:11" x14ac:dyDescent="0.25">
      <c r="A191">
        <f t="shared" si="16"/>
        <v>18.29999999999999</v>
      </c>
      <c r="B191">
        <f t="shared" si="17"/>
        <v>-6.2999999999999901</v>
      </c>
      <c r="C191">
        <f t="shared" si="12"/>
        <v>61.500000000000057</v>
      </c>
      <c r="D191">
        <f t="shared" si="13"/>
        <v>155.50000000000006</v>
      </c>
      <c r="E191">
        <f t="shared" si="14"/>
        <v>-83864.024999999921</v>
      </c>
      <c r="F191">
        <f t="shared" si="15"/>
        <v>-627302.90699999942</v>
      </c>
      <c r="J191">
        <f>B25</f>
        <v>10.299999999999999</v>
      </c>
      <c r="K191">
        <f>E25</f>
        <v>262496.35833333334</v>
      </c>
    </row>
    <row r="192" spans="1:11" x14ac:dyDescent="0.25">
      <c r="A192">
        <f t="shared" si="16"/>
        <v>18.399999999999991</v>
      </c>
      <c r="B192">
        <f t="shared" si="17"/>
        <v>-6.3999999999999915</v>
      </c>
      <c r="C192">
        <f t="shared" si="12"/>
        <v>61.000000000000043</v>
      </c>
      <c r="D192">
        <f t="shared" si="13"/>
        <v>155.00000000000006</v>
      </c>
      <c r="E192">
        <f t="shared" si="14"/>
        <v>-84814.933333333276</v>
      </c>
      <c r="F192">
        <f t="shared" si="15"/>
        <v>-634415.70133333292</v>
      </c>
      <c r="J192">
        <f>B24</f>
        <v>10.4</v>
      </c>
      <c r="K192">
        <f>E24</f>
        <v>265952.26666666666</v>
      </c>
    </row>
    <row r="193" spans="1:11" x14ac:dyDescent="0.25">
      <c r="A193">
        <f t="shared" si="16"/>
        <v>18.499999999999993</v>
      </c>
      <c r="B193">
        <f t="shared" si="17"/>
        <v>-6.4999999999999929</v>
      </c>
      <c r="C193">
        <f t="shared" si="12"/>
        <v>60.500000000000028</v>
      </c>
      <c r="D193">
        <f t="shared" si="13"/>
        <v>154.50000000000003</v>
      </c>
      <c r="E193">
        <f t="shared" si="14"/>
        <v>-85755.041666666584</v>
      </c>
      <c r="F193">
        <f t="shared" si="15"/>
        <v>-641447.71166666609</v>
      </c>
      <c r="J193">
        <f>B23</f>
        <v>10.5</v>
      </c>
      <c r="K193">
        <f>E23</f>
        <v>269427.375</v>
      </c>
    </row>
    <row r="194" spans="1:11" x14ac:dyDescent="0.25">
      <c r="A194">
        <f t="shared" si="16"/>
        <v>18.599999999999994</v>
      </c>
      <c r="B194">
        <f t="shared" si="17"/>
        <v>-6.5999999999999943</v>
      </c>
      <c r="C194">
        <f t="shared" si="12"/>
        <v>60.000000000000028</v>
      </c>
      <c r="D194">
        <f t="shared" si="13"/>
        <v>154.00000000000003</v>
      </c>
      <c r="E194">
        <f t="shared" si="14"/>
        <v>-86684.399999999936</v>
      </c>
      <c r="F194">
        <f t="shared" si="15"/>
        <v>-648399.31199999957</v>
      </c>
      <c r="J194">
        <f>B22</f>
        <v>10.6</v>
      </c>
      <c r="K194">
        <f>E22</f>
        <v>272921.73333333334</v>
      </c>
    </row>
    <row r="195" spans="1:11" x14ac:dyDescent="0.25">
      <c r="A195">
        <f t="shared" si="16"/>
        <v>18.699999999999996</v>
      </c>
      <c r="B195">
        <f t="shared" si="17"/>
        <v>-6.6999999999999957</v>
      </c>
      <c r="C195">
        <f t="shared" si="12"/>
        <v>59.500000000000028</v>
      </c>
      <c r="D195">
        <f t="shared" si="13"/>
        <v>153.50000000000003</v>
      </c>
      <c r="E195">
        <f t="shared" si="14"/>
        <v>-87603.058333333291</v>
      </c>
      <c r="F195">
        <f t="shared" si="15"/>
        <v>-655270.87633333309</v>
      </c>
      <c r="J195">
        <f>B21</f>
        <v>10.7</v>
      </c>
      <c r="K195">
        <f>E21</f>
        <v>276435.3916666666</v>
      </c>
    </row>
    <row r="196" spans="1:11" x14ac:dyDescent="0.25">
      <c r="A196">
        <f t="shared" si="16"/>
        <v>18.799999999999997</v>
      </c>
      <c r="B196">
        <f t="shared" si="17"/>
        <v>-6.7999999999999972</v>
      </c>
      <c r="C196">
        <f t="shared" si="12"/>
        <v>59.000000000000014</v>
      </c>
      <c r="D196">
        <f t="shared" si="13"/>
        <v>153</v>
      </c>
      <c r="E196">
        <f t="shared" si="14"/>
        <v>-88511.066666666622</v>
      </c>
      <c r="F196">
        <f t="shared" si="15"/>
        <v>-662062.77866666636</v>
      </c>
      <c r="J196">
        <f>B20</f>
        <v>10.8</v>
      </c>
      <c r="K196">
        <f>E20</f>
        <v>279968.40000000002</v>
      </c>
    </row>
    <row r="197" spans="1:11" x14ac:dyDescent="0.25">
      <c r="A197">
        <f t="shared" si="16"/>
        <v>18.899999999999999</v>
      </c>
      <c r="B197">
        <f t="shared" si="17"/>
        <v>-6.8999999999999986</v>
      </c>
      <c r="C197">
        <f t="shared" si="12"/>
        <v>58.5</v>
      </c>
      <c r="D197">
        <f t="shared" si="13"/>
        <v>152.5</v>
      </c>
      <c r="E197">
        <f t="shared" si="14"/>
        <v>-89408.474999999977</v>
      </c>
      <c r="F197">
        <f t="shared" si="15"/>
        <v>-668775.39299999981</v>
      </c>
      <c r="J197">
        <f>B19</f>
        <v>10.9</v>
      </c>
      <c r="K197">
        <f>E19</f>
        <v>283520.80833333335</v>
      </c>
    </row>
    <row r="198" spans="1:11" x14ac:dyDescent="0.25">
      <c r="A198">
        <f t="shared" si="16"/>
        <v>19</v>
      </c>
      <c r="B198">
        <f t="shared" si="17"/>
        <v>-7</v>
      </c>
      <c r="C198">
        <f t="shared" si="12"/>
        <v>58</v>
      </c>
      <c r="D198">
        <f t="shared" si="13"/>
        <v>152</v>
      </c>
      <c r="E198">
        <f t="shared" si="14"/>
        <v>-90295.333333333328</v>
      </c>
      <c r="F198">
        <f t="shared" si="15"/>
        <v>-675409.09333333338</v>
      </c>
      <c r="J198">
        <f>B18</f>
        <v>11</v>
      </c>
      <c r="K198">
        <f>E18</f>
        <v>287092.66666666669</v>
      </c>
    </row>
    <row r="199" spans="1:11" x14ac:dyDescent="0.25">
      <c r="A199">
        <f t="shared" si="16"/>
        <v>19.100000000000001</v>
      </c>
      <c r="B199">
        <f t="shared" si="17"/>
        <v>-7.1000000000000014</v>
      </c>
      <c r="C199">
        <f t="shared" si="12"/>
        <v>57.5</v>
      </c>
      <c r="D199">
        <f t="shared" si="13"/>
        <v>151.5</v>
      </c>
      <c r="E199">
        <f t="shared" si="14"/>
        <v>-91171.691666666695</v>
      </c>
      <c r="F199">
        <f t="shared" si="15"/>
        <v>-681964.25366666692</v>
      </c>
      <c r="J199">
        <f>B17</f>
        <v>11.1</v>
      </c>
      <c r="K199">
        <f>E17</f>
        <v>290684.02499999997</v>
      </c>
    </row>
    <row r="200" spans="1:11" x14ac:dyDescent="0.25">
      <c r="A200">
        <f t="shared" si="16"/>
        <v>19.200000000000003</v>
      </c>
      <c r="B200">
        <f t="shared" si="17"/>
        <v>-7.2000000000000028</v>
      </c>
      <c r="C200">
        <f t="shared" ref="C200:C208" si="18">W-S*2*A200</f>
        <v>56.999999999999986</v>
      </c>
      <c r="D200">
        <f t="shared" ref="D200:D208" si="19">L-2*S*A200</f>
        <v>151</v>
      </c>
      <c r="E200">
        <f t="shared" ref="E200:E208" si="20">(Width*Length*Depth)-(S*Depth^2)*(Length+Width)+(4*(S^2)*(Depth^3))/3</f>
        <v>-92037.600000000035</v>
      </c>
      <c r="F200">
        <f t="shared" si="15"/>
        <v>-688441.24800000025</v>
      </c>
      <c r="J200">
        <f>B16</f>
        <v>11.2</v>
      </c>
      <c r="K200">
        <f>E16</f>
        <v>294294.93333333329</v>
      </c>
    </row>
    <row r="201" spans="1:11" x14ac:dyDescent="0.25">
      <c r="A201">
        <f t="shared" si="16"/>
        <v>19.300000000000004</v>
      </c>
      <c r="B201">
        <f t="shared" si="17"/>
        <v>-7.3000000000000043</v>
      </c>
      <c r="C201">
        <f t="shared" si="18"/>
        <v>56.499999999999972</v>
      </c>
      <c r="D201">
        <f t="shared" si="19"/>
        <v>150.49999999999997</v>
      </c>
      <c r="E201">
        <f t="shared" si="20"/>
        <v>-92893.108333333352</v>
      </c>
      <c r="F201">
        <f t="shared" ref="F201:F208" si="21">E201*7.48</f>
        <v>-694840.45033333346</v>
      </c>
      <c r="J201">
        <f>B15</f>
        <v>11.3</v>
      </c>
      <c r="K201">
        <f>E15</f>
        <v>297925.44166666671</v>
      </c>
    </row>
    <row r="202" spans="1:11" x14ac:dyDescent="0.25">
      <c r="A202">
        <f t="shared" ref="A202:A208" si="22">A201+0.1</f>
        <v>19.400000000000006</v>
      </c>
      <c r="B202">
        <f t="shared" ref="B202:B208" si="23">$B$8-A202</f>
        <v>-7.4000000000000057</v>
      </c>
      <c r="C202">
        <f t="shared" si="18"/>
        <v>55.999999999999972</v>
      </c>
      <c r="D202">
        <f t="shared" si="19"/>
        <v>149.99999999999997</v>
      </c>
      <c r="E202">
        <f t="shared" si="20"/>
        <v>-93738.266666666706</v>
      </c>
      <c r="F202">
        <f t="shared" si="21"/>
        <v>-701162.23466666695</v>
      </c>
      <c r="J202">
        <f>B14</f>
        <v>11.4</v>
      </c>
      <c r="K202">
        <f>E14</f>
        <v>301575.59999999998</v>
      </c>
    </row>
    <row r="203" spans="1:11" x14ac:dyDescent="0.25">
      <c r="A203">
        <f t="shared" si="22"/>
        <v>19.500000000000007</v>
      </c>
      <c r="B203">
        <f t="shared" si="23"/>
        <v>-7.5000000000000071</v>
      </c>
      <c r="C203">
        <f t="shared" si="18"/>
        <v>55.499999999999972</v>
      </c>
      <c r="D203">
        <f t="shared" si="19"/>
        <v>149.49999999999997</v>
      </c>
      <c r="E203">
        <f t="shared" si="20"/>
        <v>-94573.125000000073</v>
      </c>
      <c r="F203">
        <f t="shared" si="21"/>
        <v>-707406.97500000056</v>
      </c>
      <c r="J203">
        <f>B13</f>
        <v>11.5</v>
      </c>
      <c r="K203">
        <f>E13</f>
        <v>305245.45833333331</v>
      </c>
    </row>
    <row r="204" spans="1:11" x14ac:dyDescent="0.25">
      <c r="A204">
        <f t="shared" si="22"/>
        <v>19.600000000000009</v>
      </c>
      <c r="B204">
        <f t="shared" si="23"/>
        <v>-7.6000000000000085</v>
      </c>
      <c r="C204">
        <f t="shared" si="18"/>
        <v>54.999999999999957</v>
      </c>
      <c r="D204">
        <f t="shared" si="19"/>
        <v>148.99999999999994</v>
      </c>
      <c r="E204">
        <f t="shared" si="20"/>
        <v>-95397.733333333395</v>
      </c>
      <c r="F204">
        <f t="shared" si="21"/>
        <v>-713575.0453333339</v>
      </c>
      <c r="J204">
        <f>B12</f>
        <v>11.6</v>
      </c>
      <c r="K204">
        <f>E12</f>
        <v>308935.06666666665</v>
      </c>
    </row>
    <row r="205" spans="1:11" x14ac:dyDescent="0.25">
      <c r="A205">
        <f t="shared" si="22"/>
        <v>19.70000000000001</v>
      </c>
      <c r="B205">
        <f t="shared" si="23"/>
        <v>-7.7000000000000099</v>
      </c>
      <c r="C205">
        <f t="shared" si="18"/>
        <v>54.499999999999943</v>
      </c>
      <c r="D205">
        <f t="shared" si="19"/>
        <v>148.49999999999994</v>
      </c>
      <c r="E205">
        <f t="shared" si="20"/>
        <v>-96212.141666666721</v>
      </c>
      <c r="F205">
        <f t="shared" si="21"/>
        <v>-719666.81966666714</v>
      </c>
      <c r="J205">
        <f>B11</f>
        <v>11.7</v>
      </c>
      <c r="K205">
        <f>E11</f>
        <v>312644.47499999998</v>
      </c>
    </row>
    <row r="206" spans="1:11" x14ac:dyDescent="0.25">
      <c r="A206">
        <f t="shared" si="22"/>
        <v>19.800000000000011</v>
      </c>
      <c r="B206">
        <f t="shared" si="23"/>
        <v>-7.8000000000000114</v>
      </c>
      <c r="C206">
        <f t="shared" si="18"/>
        <v>53.999999999999943</v>
      </c>
      <c r="D206">
        <f t="shared" si="19"/>
        <v>147.99999999999994</v>
      </c>
      <c r="E206">
        <f t="shared" si="20"/>
        <v>-97016.400000000081</v>
      </c>
      <c r="F206">
        <f t="shared" si="21"/>
        <v>-725682.6720000006</v>
      </c>
      <c r="J206">
        <f>B10</f>
        <v>11.8</v>
      </c>
      <c r="K206">
        <f>E10</f>
        <v>316373.7333333334</v>
      </c>
    </row>
    <row r="207" spans="1:11" x14ac:dyDescent="0.25">
      <c r="A207">
        <f t="shared" si="22"/>
        <v>19.900000000000013</v>
      </c>
      <c r="B207">
        <f t="shared" si="23"/>
        <v>-7.9000000000000128</v>
      </c>
      <c r="C207">
        <f t="shared" si="18"/>
        <v>53.499999999999943</v>
      </c>
      <c r="D207">
        <f t="shared" si="19"/>
        <v>147.49999999999994</v>
      </c>
      <c r="E207">
        <f t="shared" si="20"/>
        <v>-97810.558333333451</v>
      </c>
      <c r="F207">
        <f t="shared" si="21"/>
        <v>-731622.97633333423</v>
      </c>
      <c r="J207">
        <f>B9</f>
        <v>11.9</v>
      </c>
      <c r="K207">
        <f>E9</f>
        <v>320122.89166666672</v>
      </c>
    </row>
    <row r="208" spans="1:11" x14ac:dyDescent="0.25">
      <c r="A208">
        <f t="shared" si="22"/>
        <v>20.000000000000014</v>
      </c>
      <c r="B208">
        <f t="shared" si="23"/>
        <v>-8.0000000000000142</v>
      </c>
      <c r="C208">
        <f t="shared" si="18"/>
        <v>52.999999999999929</v>
      </c>
      <c r="D208">
        <f t="shared" si="19"/>
        <v>146.99999999999994</v>
      </c>
      <c r="E208">
        <f t="shared" si="20"/>
        <v>-98594.666666666773</v>
      </c>
      <c r="F208">
        <f t="shared" si="21"/>
        <v>-737488.1066666675</v>
      </c>
      <c r="J208">
        <f>B8</f>
        <v>12</v>
      </c>
      <c r="K208">
        <f>E8</f>
        <v>323892</v>
      </c>
    </row>
  </sheetData>
  <sheetProtection password="CDBE" sheet="1" objects="1" scenarios="1" selectLockedCells="1"/>
  <sortState ref="M54:M208">
    <sortCondition descending="1" ref="M54:M208"/>
  </sortState>
  <pageMargins left="0.7" right="0.7" top="0.75" bottom="0.75" header="0.3" footer="0.3"/>
  <pageSetup orientation="portrait" r:id="rId1"/>
  <drawing r:id="rId2"/>
  <legacyDrawing r:id="rId3"/>
  <oleObjects>
    <mc:AlternateContent xmlns:mc="http://schemas.openxmlformats.org/markup-compatibility/2006">
      <mc:Choice Requires="x14">
        <oleObject progId="Equation.3" shapeId="1027" r:id="rId4">
          <objectPr defaultSize="0" r:id="rId5">
            <anchor moveWithCells="1">
              <from>
                <xdr:col>7</xdr:col>
                <xdr:colOff>190500</xdr:colOff>
                <xdr:row>0</xdr:row>
                <xdr:rowOff>123825</xdr:rowOff>
              </from>
              <to>
                <xdr:col>12</xdr:col>
                <xdr:colOff>323850</xdr:colOff>
                <xdr:row>5</xdr:row>
                <xdr:rowOff>0</xdr:rowOff>
              </to>
            </anchor>
          </objectPr>
        </oleObject>
      </mc:Choice>
      <mc:Fallback>
        <oleObject progId="Equation.3" shapeId="1027" r:id="rId4"/>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M32"/>
  <sheetViews>
    <sheetView workbookViewId="0"/>
  </sheetViews>
  <sheetFormatPr defaultRowHeight="15" x14ac:dyDescent="0.25"/>
  <sheetData>
    <row r="2" spans="2:13" x14ac:dyDescent="0.25">
      <c r="B2" s="119" t="s">
        <v>94</v>
      </c>
      <c r="C2" s="120"/>
      <c r="D2" s="120"/>
      <c r="E2" s="120"/>
      <c r="F2" s="120"/>
      <c r="G2" s="120"/>
      <c r="H2" s="120"/>
      <c r="I2" s="120"/>
      <c r="J2" s="120"/>
      <c r="K2" s="120"/>
    </row>
    <row r="3" spans="2:13" x14ac:dyDescent="0.25">
      <c r="B3" s="120"/>
      <c r="C3" s="120"/>
      <c r="D3" s="120"/>
      <c r="E3" s="120"/>
      <c r="F3" s="120"/>
      <c r="G3" s="120"/>
      <c r="H3" s="120"/>
      <c r="I3" s="120"/>
      <c r="J3" s="120"/>
      <c r="K3" s="120"/>
    </row>
    <row r="4" spans="2:13" x14ac:dyDescent="0.25">
      <c r="B4" s="120"/>
      <c r="C4" s="120"/>
      <c r="D4" s="120"/>
      <c r="E4" s="120"/>
      <c r="F4" s="120"/>
      <c r="G4" s="120"/>
      <c r="H4" s="120"/>
      <c r="I4" s="120"/>
      <c r="J4" s="120"/>
      <c r="K4" s="120"/>
    </row>
    <row r="5" spans="2:13" x14ac:dyDescent="0.25">
      <c r="B5" s="120"/>
      <c r="C5" s="120"/>
      <c r="D5" s="120"/>
      <c r="E5" s="120"/>
      <c r="F5" s="120"/>
      <c r="G5" s="120"/>
      <c r="H5" s="120"/>
      <c r="I5" s="120"/>
      <c r="J5" s="120"/>
      <c r="K5" s="120"/>
    </row>
    <row r="6" spans="2:13" x14ac:dyDescent="0.25">
      <c r="B6" s="120"/>
      <c r="C6" s="120"/>
      <c r="D6" s="120"/>
      <c r="E6" s="120"/>
      <c r="F6" s="120"/>
      <c r="G6" s="120"/>
      <c r="H6" s="120"/>
      <c r="I6" s="120"/>
      <c r="J6" s="120"/>
      <c r="K6" s="120"/>
    </row>
    <row r="7" spans="2:13" x14ac:dyDescent="0.25">
      <c r="B7" s="120"/>
      <c r="C7" s="120"/>
      <c r="D7" s="120"/>
      <c r="E7" s="120"/>
      <c r="F7" s="120"/>
      <c r="G7" s="120"/>
      <c r="H7" s="120"/>
      <c r="I7" s="120"/>
      <c r="J7" s="120"/>
      <c r="K7" s="120"/>
    </row>
    <row r="8" spans="2:13" x14ac:dyDescent="0.25">
      <c r="B8" s="120"/>
      <c r="C8" s="120"/>
      <c r="D8" s="120"/>
      <c r="E8" s="120"/>
      <c r="F8" s="120"/>
      <c r="G8" s="120"/>
      <c r="H8" s="120"/>
      <c r="I8" s="120"/>
      <c r="J8" s="120"/>
      <c r="K8" s="120"/>
    </row>
    <row r="9" spans="2:13" x14ac:dyDescent="0.25">
      <c r="B9" s="120"/>
      <c r="C9" s="120"/>
      <c r="D9" s="120"/>
      <c r="E9" s="120"/>
      <c r="F9" s="120"/>
      <c r="G9" s="120"/>
      <c r="H9" s="120"/>
      <c r="I9" s="120"/>
      <c r="J9" s="120"/>
      <c r="K9" s="120"/>
    </row>
    <row r="10" spans="2:13" x14ac:dyDescent="0.25">
      <c r="B10" s="120"/>
      <c r="C10" s="120"/>
      <c r="D10" s="120"/>
      <c r="E10" s="120"/>
      <c r="F10" s="120"/>
      <c r="G10" s="120"/>
      <c r="H10" s="120"/>
      <c r="I10" s="120"/>
      <c r="J10" s="120"/>
      <c r="K10" s="120"/>
    </row>
    <row r="11" spans="2:13" x14ac:dyDescent="0.25">
      <c r="B11" s="120"/>
      <c r="C11" s="120"/>
      <c r="D11" s="120"/>
      <c r="E11" s="120"/>
      <c r="F11" s="120"/>
      <c r="G11" s="120"/>
      <c r="H11" s="120"/>
      <c r="I11" s="120"/>
      <c r="J11" s="120"/>
      <c r="K11" s="120"/>
    </row>
    <row r="12" spans="2:13" x14ac:dyDescent="0.25">
      <c r="B12" s="120"/>
      <c r="C12" s="120"/>
      <c r="D12" s="120"/>
      <c r="E12" s="120"/>
      <c r="F12" s="120"/>
      <c r="G12" s="120"/>
      <c r="H12" s="120"/>
      <c r="I12" s="120"/>
      <c r="J12" s="120"/>
      <c r="K12" s="120"/>
      <c r="M12" s="5"/>
    </row>
    <row r="13" spans="2:13" x14ac:dyDescent="0.25">
      <c r="B13" s="120"/>
      <c r="C13" s="120"/>
      <c r="D13" s="120"/>
      <c r="E13" s="120"/>
      <c r="F13" s="120"/>
      <c r="G13" s="120"/>
      <c r="H13" s="120"/>
      <c r="I13" s="120"/>
      <c r="J13" s="120"/>
      <c r="K13" s="120"/>
    </row>
    <row r="14" spans="2:13" x14ac:dyDescent="0.25">
      <c r="B14" s="120"/>
      <c r="C14" s="120"/>
      <c r="D14" s="120"/>
      <c r="E14" s="120"/>
      <c r="F14" s="120"/>
      <c r="G14" s="120"/>
      <c r="H14" s="120"/>
      <c r="I14" s="120"/>
      <c r="J14" s="120"/>
      <c r="K14" s="120"/>
    </row>
    <row r="15" spans="2:13" x14ac:dyDescent="0.25">
      <c r="B15" s="120"/>
      <c r="C15" s="120"/>
      <c r="D15" s="120"/>
      <c r="E15" s="120"/>
      <c r="F15" s="120"/>
      <c r="G15" s="120"/>
      <c r="H15" s="120"/>
      <c r="I15" s="120"/>
      <c r="J15" s="120"/>
      <c r="K15" s="120"/>
    </row>
    <row r="16" spans="2:13" x14ac:dyDescent="0.25">
      <c r="B16" s="120"/>
      <c r="C16" s="120"/>
      <c r="D16" s="120"/>
      <c r="E16" s="120"/>
      <c r="F16" s="120"/>
      <c r="G16" s="120"/>
      <c r="H16" s="120"/>
      <c r="I16" s="120"/>
      <c r="J16" s="120"/>
      <c r="K16" s="120"/>
    </row>
    <row r="17" spans="2:11" x14ac:dyDescent="0.25">
      <c r="B17" s="120"/>
      <c r="C17" s="120"/>
      <c r="D17" s="120"/>
      <c r="E17" s="120"/>
      <c r="F17" s="120"/>
      <c r="G17" s="120"/>
      <c r="H17" s="120"/>
      <c r="I17" s="120"/>
      <c r="J17" s="120"/>
      <c r="K17" s="120"/>
    </row>
    <row r="18" spans="2:11" x14ac:dyDescent="0.25">
      <c r="B18" s="120"/>
      <c r="C18" s="120"/>
      <c r="D18" s="120"/>
      <c r="E18" s="120"/>
      <c r="F18" s="120"/>
      <c r="G18" s="120"/>
      <c r="H18" s="120"/>
      <c r="I18" s="120"/>
      <c r="J18" s="120"/>
      <c r="K18" s="120"/>
    </row>
    <row r="19" spans="2:11" x14ac:dyDescent="0.25">
      <c r="B19" s="120"/>
      <c r="C19" s="120"/>
      <c r="D19" s="120"/>
      <c r="E19" s="120"/>
      <c r="F19" s="120"/>
      <c r="G19" s="120"/>
      <c r="H19" s="120"/>
      <c r="I19" s="120"/>
      <c r="J19" s="120"/>
      <c r="K19" s="120"/>
    </row>
    <row r="20" spans="2:11" x14ac:dyDescent="0.25">
      <c r="B20" s="120"/>
      <c r="C20" s="120"/>
      <c r="D20" s="120"/>
      <c r="E20" s="120"/>
      <c r="F20" s="120"/>
      <c r="G20" s="120"/>
      <c r="H20" s="120"/>
      <c r="I20" s="120"/>
      <c r="J20" s="120"/>
      <c r="K20" s="120"/>
    </row>
    <row r="21" spans="2:11" x14ac:dyDescent="0.25">
      <c r="B21" s="120"/>
      <c r="C21" s="120"/>
      <c r="D21" s="120"/>
      <c r="E21" s="120"/>
      <c r="F21" s="120"/>
      <c r="G21" s="120"/>
      <c r="H21" s="120"/>
      <c r="I21" s="120"/>
      <c r="J21" s="120"/>
      <c r="K21" s="120"/>
    </row>
    <row r="22" spans="2:11" x14ac:dyDescent="0.25">
      <c r="B22" s="120"/>
      <c r="C22" s="120"/>
      <c r="D22" s="120"/>
      <c r="E22" s="120"/>
      <c r="F22" s="120"/>
      <c r="G22" s="120"/>
      <c r="H22" s="120"/>
      <c r="I22" s="120"/>
      <c r="J22" s="120"/>
      <c r="K22" s="120"/>
    </row>
    <row r="23" spans="2:11" x14ac:dyDescent="0.25">
      <c r="B23" s="120"/>
      <c r="C23" s="120"/>
      <c r="D23" s="120"/>
      <c r="E23" s="120"/>
      <c r="F23" s="120"/>
      <c r="G23" s="120"/>
      <c r="H23" s="120"/>
      <c r="I23" s="120"/>
      <c r="J23" s="120"/>
      <c r="K23" s="120"/>
    </row>
    <row r="24" spans="2:11" x14ac:dyDescent="0.25">
      <c r="B24" s="120"/>
      <c r="C24" s="120"/>
      <c r="D24" s="120"/>
      <c r="E24" s="120"/>
      <c r="F24" s="120"/>
      <c r="G24" s="120"/>
      <c r="H24" s="120"/>
      <c r="I24" s="120"/>
      <c r="J24" s="120"/>
      <c r="K24" s="120"/>
    </row>
    <row r="25" spans="2:11" x14ac:dyDescent="0.25">
      <c r="B25" s="120"/>
      <c r="C25" s="120"/>
      <c r="D25" s="120"/>
      <c r="E25" s="120"/>
      <c r="F25" s="120"/>
      <c r="G25" s="120"/>
      <c r="H25" s="120"/>
      <c r="I25" s="120"/>
      <c r="J25" s="120"/>
      <c r="K25" s="120"/>
    </row>
    <row r="26" spans="2:11" x14ac:dyDescent="0.25">
      <c r="B26" s="120"/>
      <c r="C26" s="120"/>
      <c r="D26" s="120"/>
      <c r="E26" s="120"/>
      <c r="F26" s="120"/>
      <c r="G26" s="120"/>
      <c r="H26" s="120"/>
      <c r="I26" s="120"/>
      <c r="J26" s="120"/>
      <c r="K26" s="120"/>
    </row>
    <row r="27" spans="2:11" x14ac:dyDescent="0.25">
      <c r="B27" s="120"/>
      <c r="C27" s="120"/>
      <c r="D27" s="120"/>
      <c r="E27" s="120"/>
      <c r="F27" s="120"/>
      <c r="G27" s="120"/>
      <c r="H27" s="120"/>
      <c r="I27" s="120"/>
      <c r="J27" s="120"/>
      <c r="K27" s="120"/>
    </row>
    <row r="28" spans="2:11" x14ac:dyDescent="0.25">
      <c r="B28" s="120"/>
      <c r="C28" s="120"/>
      <c r="D28" s="120"/>
      <c r="E28" s="120"/>
      <c r="F28" s="120"/>
      <c r="G28" s="120"/>
      <c r="H28" s="120"/>
      <c r="I28" s="120"/>
      <c r="J28" s="120"/>
      <c r="K28" s="120"/>
    </row>
    <row r="29" spans="2:11" x14ac:dyDescent="0.25">
      <c r="B29" s="120"/>
      <c r="C29" s="120"/>
      <c r="D29" s="120"/>
      <c r="E29" s="120"/>
      <c r="F29" s="120"/>
      <c r="G29" s="120"/>
      <c r="H29" s="120"/>
      <c r="I29" s="120"/>
      <c r="J29" s="120"/>
      <c r="K29" s="120"/>
    </row>
    <row r="30" spans="2:11" x14ac:dyDescent="0.25">
      <c r="B30" s="120"/>
      <c r="C30" s="120"/>
      <c r="D30" s="120"/>
      <c r="E30" s="120"/>
      <c r="F30" s="120"/>
      <c r="G30" s="120"/>
      <c r="H30" s="120"/>
      <c r="I30" s="120"/>
      <c r="J30" s="120"/>
      <c r="K30" s="120"/>
    </row>
    <row r="31" spans="2:11" x14ac:dyDescent="0.25">
      <c r="B31" s="120"/>
      <c r="C31" s="120"/>
      <c r="D31" s="120"/>
      <c r="E31" s="120"/>
      <c r="F31" s="120"/>
      <c r="G31" s="120"/>
      <c r="H31" s="120"/>
      <c r="I31" s="120"/>
      <c r="J31" s="120"/>
      <c r="K31" s="120"/>
    </row>
    <row r="32" spans="2:11" x14ac:dyDescent="0.25">
      <c r="B32" s="120"/>
      <c r="C32" s="120"/>
      <c r="D32" s="120"/>
      <c r="E32" s="120"/>
      <c r="F32" s="120"/>
      <c r="G32" s="120"/>
      <c r="H32" s="120"/>
      <c r="I32" s="120"/>
      <c r="J32" s="120"/>
      <c r="K32" s="120"/>
    </row>
  </sheetData>
  <sheetProtection password="CDBE" sheet="1" objects="1" scenarios="1"/>
  <mergeCells count="1">
    <mergeCell ref="B2:K32"/>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sheetProtection password="CDBE" sheet="1" objects="1" scenarios="1"/>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7</vt:i4>
      </vt:variant>
    </vt:vector>
  </HeadingPairs>
  <TitlesOfParts>
    <vt:vector size="11" baseType="lpstr">
      <vt:lpstr>Inputs &amp; Results</vt:lpstr>
      <vt:lpstr>Calculations</vt:lpstr>
      <vt:lpstr>Instructions for Use</vt:lpstr>
      <vt:lpstr>Data info for sloped wall </vt:lpstr>
      <vt:lpstr>Depth</vt:lpstr>
      <vt:lpstr>L</vt:lpstr>
      <vt:lpstr>Length</vt:lpstr>
      <vt:lpstr>S</vt:lpstr>
      <vt:lpstr>Volume__ft3</vt:lpstr>
      <vt:lpstr>W</vt:lpstr>
      <vt:lpstr>Width</vt:lpstr>
    </vt:vector>
  </TitlesOfParts>
  <Company>USDA OCIO-ITS</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heather.smeltz</dc:creator>
  <cp:lastModifiedBy>Jerry Martin</cp:lastModifiedBy>
  <cp:lastPrinted>2013-01-08T16:17:19Z</cp:lastPrinted>
  <dcterms:created xsi:type="dcterms:W3CDTF">2012-10-23T15:45:42Z</dcterms:created>
  <dcterms:modified xsi:type="dcterms:W3CDTF">2014-09-09T17:39:01Z</dcterms:modified>
</cp:coreProperties>
</file>